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632" yWindow="348" windowWidth="13884" windowHeight="4176" tabRatio="858" activeTab="0"/>
  </bookViews>
  <sheets>
    <sheet name="旅程表_白紙" sheetId="1" r:id="rId1"/>
  </sheets>
  <definedNames/>
  <calcPr fullCalcOnLoad="1"/>
</workbook>
</file>

<file path=xl/sharedStrings.xml><?xml version="1.0" encoding="utf-8"?>
<sst xmlns="http://schemas.openxmlformats.org/spreadsheetml/2006/main" count="264" uniqueCount="151">
  <si>
    <t>　計算式等の部分は、ロックされていますが、書式変更は可能です。</t>
  </si>
  <si>
    <t>キャンセル期限</t>
  </si>
  <si>
    <t>★</t>
  </si>
  <si>
    <t>距離</t>
  </si>
  <si>
    <t>乗継駅から</t>
  </si>
  <si>
    <t>P</t>
  </si>
  <si>
    <t>A</t>
  </si>
  <si>
    <t>From</t>
  </si>
  <si>
    <t>To</t>
  </si>
  <si>
    <t>Memo</t>
  </si>
  <si>
    <t>泊</t>
  </si>
  <si>
    <t>宿泊日</t>
  </si>
  <si>
    <t>通貨</t>
  </si>
  <si>
    <t>15:55 Frankfurt (FRA)</t>
  </si>
  <si>
    <t>Hotel Name</t>
  </si>
  <si>
    <t>Stay</t>
  </si>
  <si>
    <t>Total</t>
  </si>
  <si>
    <t>処理番号</t>
  </si>
  <si>
    <t>C-in_Out</t>
  </si>
  <si>
    <t>A</t>
  </si>
  <si>
    <t>P</t>
  </si>
  <si>
    <r>
      <t>別</t>
    </r>
    <r>
      <rPr>
        <b/>
        <sz val="10"/>
        <color indexed="60"/>
        <rFont val="Arial"/>
        <family val="2"/>
      </rPr>
      <t xml:space="preserve"> Air_Tax </t>
    </r>
    <r>
      <rPr>
        <b/>
        <sz val="10"/>
        <color indexed="60"/>
        <rFont val="ＭＳ Ｐゴシック"/>
        <family val="3"/>
      </rPr>
      <t>燃料賦課</t>
    </r>
  </si>
  <si>
    <t>Strasbourg_ 2 Nights</t>
  </si>
  <si>
    <t>円 換算</t>
  </si>
  <si>
    <t>使ったお金</t>
  </si>
  <si>
    <t>使ったお金</t>
  </si>
  <si>
    <t>通貨単位の表示は、自動的に変わらません。</t>
  </si>
  <si>
    <t>通貨表示欄を Copy、形式を選択し貼付＜書式＞で</t>
  </si>
  <si>
    <t>U</t>
  </si>
  <si>
    <t>E</t>
  </si>
  <si>
    <t>C</t>
  </si>
  <si>
    <t>P</t>
  </si>
  <si>
    <t>Y</t>
  </si>
  <si>
    <t>USD</t>
  </si>
  <si>
    <t>Euro</t>
  </si>
  <si>
    <r>
      <t xml:space="preserve">Yen </t>
    </r>
    <r>
      <rPr>
        <b/>
        <sz val="10"/>
        <color indexed="10"/>
        <rFont val="Arial"/>
        <family val="2"/>
      </rPr>
      <t>Default</t>
    </r>
  </si>
  <si>
    <t>Swiss Fran</t>
  </si>
  <si>
    <t>UK Pond</t>
  </si>
  <si>
    <r>
      <t>朝食</t>
    </r>
    <r>
      <rPr>
        <b/>
        <sz val="9"/>
        <rFont val="Arial"/>
        <family val="2"/>
      </rPr>
      <t>_Lan</t>
    </r>
  </si>
  <si>
    <r>
      <t>アクセス</t>
    </r>
    <r>
      <rPr>
        <b/>
        <sz val="9"/>
        <color indexed="60"/>
        <rFont val="Arial"/>
        <family val="2"/>
      </rPr>
      <t>#</t>
    </r>
  </si>
  <si>
    <t>Score</t>
  </si>
  <si>
    <t>Address</t>
  </si>
  <si>
    <t>ホテル名＜日本語＞　&amp; Link</t>
  </si>
  <si>
    <t>Y</t>
  </si>
  <si>
    <t>AirTickets</t>
  </si>
  <si>
    <t xml:space="preserve">11:35 Nagoya (NGO) </t>
  </si>
  <si>
    <t>LH737</t>
  </si>
  <si>
    <t>A340-300</t>
  </si>
  <si>
    <t>LH736</t>
  </si>
  <si>
    <t>LH1042</t>
  </si>
  <si>
    <t>14:30 Frankfurt (FRA)</t>
  </si>
  <si>
    <t>10:05 Nagoya (NGO)</t>
  </si>
  <si>
    <t>-- Night flight --</t>
  </si>
  <si>
    <t>Paris 4 Nights</t>
  </si>
  <si>
    <t>Strasbourg_ 2 Nights</t>
  </si>
  <si>
    <t>Frankfurt_3 Nights</t>
  </si>
  <si>
    <t xml:space="preserve"> Mont Saint-Michel 1 Nights</t>
  </si>
  <si>
    <t>München_3 Nights</t>
  </si>
  <si>
    <t>Nürnberg 2 Nights</t>
  </si>
  <si>
    <t>Taro Yamada</t>
  </si>
  <si>
    <t>TG1234567</t>
  </si>
  <si>
    <t>2ABCDE</t>
  </si>
  <si>
    <t xml:space="preserve">Calm Trip </t>
  </si>
  <si>
    <t>旅程表の使い方</t>
  </si>
  <si>
    <t>①</t>
  </si>
  <si>
    <t>③</t>
  </si>
  <si>
    <r>
      <t>Fuessen --Bus--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Schloss Neuschwanstein</t>
    </r>
    <r>
      <rPr>
        <b/>
        <sz val="10.5"/>
        <rFont val="ＭＳ Ｐゴシック"/>
        <family val="3"/>
      </rPr>
      <t>＜観光＞</t>
    </r>
    <r>
      <rPr>
        <b/>
        <sz val="10.5"/>
        <rFont val="Arial"/>
        <family val="2"/>
      </rPr>
      <t>--Bus--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 xml:space="preserve">'Fuessen </t>
    </r>
    <r>
      <rPr>
        <b/>
        <sz val="10.5"/>
        <rFont val="ＭＳ Ｐゴシック"/>
        <family val="3"/>
      </rPr>
      <t>散策</t>
    </r>
  </si>
  <si>
    <r>
      <t>Frankfurt Main --Rail--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Air Port</t>
    </r>
  </si>
  <si>
    <t>16:55 Frankfurt (FRA)</t>
  </si>
  <si>
    <t>18:05  Paris (CDG)</t>
  </si>
  <si>
    <r>
      <t>Paris (CDG)--Shuttle Bus--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Paris City</t>
    </r>
  </si>
  <si>
    <t>E</t>
  </si>
  <si>
    <t>E</t>
  </si>
  <si>
    <t>指定</t>
  </si>
  <si>
    <t>Y</t>
  </si>
  <si>
    <t>RailP-6Day</t>
  </si>
  <si>
    <t>　金額は、旅の 一人分費用 算出を目的としています。</t>
  </si>
  <si>
    <t>②</t>
  </si>
  <si>
    <t>　金欄は 円換算可能。</t>
  </si>
  <si>
    <t>　　右上表の 換算レートは、利用時 レートに更新して下さい。</t>
  </si>
  <si>
    <t>　　通貨＜I 列＞に、右上表 通貨_ 1桁を入れると、指定通貨→円 換算。</t>
  </si>
  <si>
    <t>　金額列は 費用、使ったお金の 2列あります。</t>
  </si>
  <si>
    <t>　　費用は＜旅行費用＞として Total欄に合計される。</t>
  </si>
  <si>
    <t>　　使ったお金は、＜その他費用＞として 別途 表右側に 合計。</t>
  </si>
  <si>
    <t>　費用、使ったお金は、各自 or 全員分一括どちらも入力可能。</t>
  </si>
  <si>
    <t>　　上 2行は、各自費用入力欄</t>
  </si>
  <si>
    <t>　　下 2行は、全員分一括入力欄で 人数で除算し計算。</t>
  </si>
  <si>
    <t>⑤</t>
  </si>
  <si>
    <t>　他への再配布は、禁止します。</t>
  </si>
  <si>
    <t>　　 Calm Trio Sites から、直接 DownLoad を Guide 下さい。</t>
  </si>
  <si>
    <t>Bus</t>
  </si>
  <si>
    <t>通貨表示</t>
  </si>
  <si>
    <r>
      <t>Strasbourg 00:00--TGV9999--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00:00 Stuttgart</t>
    </r>
  </si>
  <si>
    <r>
      <t>00:00  Stuttgart</t>
    </r>
    <r>
      <rPr>
        <b/>
        <sz val="10.5"/>
        <rFont val="ＭＳ Ｐゴシック"/>
        <family val="3"/>
      </rPr>
      <t>＜散策＞</t>
    </r>
  </si>
  <si>
    <r>
      <t>00:00  Mont Saint-Michel</t>
    </r>
    <r>
      <rPr>
        <b/>
        <sz val="10.5"/>
        <rFont val="ＭＳ Ｐゴシック"/>
        <family val="3"/>
      </rPr>
      <t>＜散策＞</t>
    </r>
  </si>
  <si>
    <r>
      <t>00:00  Paris</t>
    </r>
    <r>
      <rPr>
        <b/>
        <sz val="10.5"/>
        <rFont val="ＭＳ Ｐゴシック"/>
        <family val="3"/>
      </rPr>
      <t>＜散策＞</t>
    </r>
  </si>
  <si>
    <r>
      <t>Stuttgart 00:00--TGV9999--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00:00 München</t>
    </r>
  </si>
  <si>
    <r>
      <t>00:00 Strasbourg_</t>
    </r>
    <r>
      <rPr>
        <b/>
        <sz val="10.5"/>
        <rFont val="ＭＳ Ｐゴシック"/>
        <family val="3"/>
      </rPr>
      <t>＜散策＞</t>
    </r>
  </si>
  <si>
    <r>
      <t>Paris 00:00--TGV9999-</t>
    </r>
    <r>
      <rPr>
        <b/>
        <sz val="10.5"/>
        <rFont val="Arial"/>
        <family val="2"/>
      </rPr>
      <t>-Bus--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00:00 Mont Saint-Michel</t>
    </r>
  </si>
  <si>
    <r>
      <t>00:00 München</t>
    </r>
    <r>
      <rPr>
        <b/>
        <sz val="10.5"/>
        <rFont val="ＭＳ Ｐゴシック"/>
        <family val="3"/>
      </rPr>
      <t>＜散策＞</t>
    </r>
  </si>
  <si>
    <r>
      <t xml:space="preserve"> München 00:00--TRN9999--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00:00 Fuessen</t>
    </r>
  </si>
  <si>
    <r>
      <t>Fuessen 00:00--TRN9999--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 xml:space="preserve">00:00 München </t>
    </r>
  </si>
  <si>
    <r>
      <t>Muenchen 00:00--TGV9999--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00:00 Bamberg</t>
    </r>
  </si>
  <si>
    <r>
      <t xml:space="preserve">00:00 Bamberg </t>
    </r>
    <r>
      <rPr>
        <b/>
        <sz val="10.5"/>
        <rFont val="ＭＳ Ｐゴシック"/>
        <family val="3"/>
      </rPr>
      <t>＜散策＞</t>
    </r>
  </si>
  <si>
    <r>
      <t>Bamberg 00:00 --TRN9999--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00:00 Nurnberg</t>
    </r>
  </si>
  <si>
    <r>
      <t xml:space="preserve">00:00 Nürnberg </t>
    </r>
    <r>
      <rPr>
        <b/>
        <sz val="10.5"/>
        <rFont val="ＭＳ Ｐゴシック"/>
        <family val="3"/>
      </rPr>
      <t>＜散策＞</t>
    </r>
  </si>
  <si>
    <r>
      <t>Nuernberg 00:00--TGV9999--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00:00 Koeln</t>
    </r>
  </si>
  <si>
    <r>
      <t>Koeln 00:00--TGV9999--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00:00 Frankfurt</t>
    </r>
  </si>
  <si>
    <r>
      <t>00:00 Koeln</t>
    </r>
    <r>
      <rPr>
        <b/>
        <sz val="10.5"/>
        <rFont val="ＭＳ Ｐゴシック"/>
        <family val="3"/>
      </rPr>
      <t>＜散策＞</t>
    </r>
  </si>
  <si>
    <r>
      <t>00:00 Frankfurt</t>
    </r>
    <r>
      <rPr>
        <b/>
        <sz val="10.5"/>
        <rFont val="ＭＳ Ｐゴシック"/>
        <family val="3"/>
      </rPr>
      <t>＜散策＞</t>
    </r>
  </si>
  <si>
    <t>Mont Saint-Michel 00:00--Bus--TGV9999--≫00:00 Paris</t>
  </si>
  <si>
    <t>Paris 00:00--TGV9999 --≫00:00 Strasbourg_</t>
  </si>
  <si>
    <t>Best Western Premier Hotel Horset</t>
  </si>
  <si>
    <t>Best Western Premier Hotel Horset</t>
  </si>
  <si>
    <t>Best Western Premier Hotel Horset</t>
  </si>
  <si>
    <t>Best Western Premier Hotel Horset</t>
  </si>
  <si>
    <t>ベスト ウェスタン プレミア ロルセ オペラ_Hrs</t>
  </si>
  <si>
    <t>付_Free</t>
  </si>
  <si>
    <t>123.456.789</t>
  </si>
  <si>
    <t>H_7.5</t>
  </si>
  <si>
    <t>*4</t>
  </si>
  <si>
    <r>
      <t xml:space="preserve">18, Rue D'Antin, 75002, </t>
    </r>
    <r>
      <rPr>
        <b/>
        <sz val="11"/>
        <color indexed="12"/>
        <rFont val="ＭＳ Ｐゴシック"/>
        <family val="3"/>
      </rPr>
      <t>パリ</t>
    </r>
    <r>
      <rPr>
        <b/>
        <sz val="11"/>
        <color indexed="12"/>
        <rFont val="Arial"/>
        <family val="2"/>
      </rPr>
      <t xml:space="preserve"> - Opéra</t>
    </r>
  </si>
  <si>
    <t>Opera座南東</t>
  </si>
  <si>
    <t>不可</t>
  </si>
  <si>
    <t>14_12</t>
  </si>
  <si>
    <t xml:space="preserve">ホテルに備え付け 1830, 前回の一部改築 2008, フロア数: 6, ルーム数: 54, シングルルームの部屋数: 6, ダブルルームの部屋数: 48, ベッドが2つある: 27, ダブルベッドがある: 21, 内部でつながる客室: 12, B＆Bホテル , シティホテル , ビジネスホテル </t>
  </si>
  <si>
    <t>Air_Resv#</t>
  </si>
  <si>
    <t>Mileage</t>
  </si>
  <si>
    <t xml:space="preserve">Your Default </t>
  </si>
  <si>
    <t>人数</t>
  </si>
  <si>
    <t>999912349876100</t>
  </si>
  <si>
    <t>雑費</t>
  </si>
  <si>
    <t>Hanako Yamada</t>
  </si>
  <si>
    <t>TF9876543</t>
  </si>
  <si>
    <t>999977665588800</t>
  </si>
  <si>
    <t>食費</t>
  </si>
  <si>
    <t>朝食</t>
  </si>
  <si>
    <t>④</t>
  </si>
  <si>
    <t>M列 2行目に 雑費 Default</t>
  </si>
  <si>
    <t>各日 3 行目 市内交通費etc雑費</t>
  </si>
  <si>
    <t>M列 3行目に 食費 Default</t>
  </si>
  <si>
    <t>各日 4 行目 食費</t>
  </si>
  <si>
    <t>　使ったお金 合計欄_M列は、各日の金額が入っていないと自動計算されます</t>
  </si>
  <si>
    <t>　　雑費は M列 2行目の Default</t>
  </si>
  <si>
    <r>
      <t>　　食費は M列 3行目 Default で、3日毎に倍額、朝食付かない日は +20</t>
    </r>
    <r>
      <rPr>
        <i/>
        <sz val="12"/>
        <rFont val="Arial"/>
        <family val="2"/>
      </rPr>
      <t>€</t>
    </r>
  </si>
  <si>
    <t>⑥</t>
  </si>
  <si>
    <t>⑦</t>
  </si>
  <si>
    <t>無</t>
  </si>
  <si>
    <t>Trip Schedule-</t>
  </si>
  <si>
    <t>France, Germany</t>
  </si>
  <si>
    <t>出発日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</si>
</sst>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0_ "/>
    <numFmt numFmtId="182" formatCode="#,##0.00_);[Red]\(#,##0.00\)"/>
    <numFmt numFmtId="183" formatCode="#,##0_);[Red]\(#,##0\)"/>
    <numFmt numFmtId="184" formatCode="m/d;@"/>
    <numFmt numFmtId="185" formatCode="hh:mm"/>
    <numFmt numFmtId="186" formatCode="[&lt;=999]000;[&lt;=99999]000\-00;000\-0000"/>
    <numFmt numFmtId="187" formatCode="\$#,##0.0;\-\$#,##0.0"/>
    <numFmt numFmtId="188" formatCode="&quot;US$&quot;#,##0.00;\-&quot;US$&quot;#,##0.00"/>
    <numFmt numFmtId="189" formatCode="\$#,##0.00;\-\$#,##0.00"/>
    <numFmt numFmtId="190" formatCode="#,##0.0_ "/>
    <numFmt numFmtId="191" formatCode="0.0_ "/>
    <numFmt numFmtId="192" formatCode="0_ "/>
    <numFmt numFmtId="193" formatCode="0_);[Red]\(0\)"/>
    <numFmt numFmtId="194" formatCode="mm/dd;@"/>
    <numFmt numFmtId="195" formatCode="yyyy/mm/dd\ h:mm"/>
    <numFmt numFmtId="196" formatCode="yyyy/mm/dd"/>
    <numFmt numFmtId="197" formatCode="h:mm;@"/>
    <numFmt numFmtId="198" formatCode="\(\ hh:mm\ \)"/>
    <numFmt numFmtId="199" formatCode="mm/dd\ hh:mm"/>
    <numFmt numFmtId="200" formatCode="#,##0.0_);[Red]\(#,##0.0\)"/>
    <numFmt numFmtId="201" formatCode="[$€-2]\ #,##0;[Red]\-[$€-2]\ #,##0"/>
    <numFmt numFmtId="202" formatCode="[$-F400]h:mm:ss\ AM/PM"/>
    <numFmt numFmtId="203" formatCode="[$€-2]\ #,##0.00;[$€-2]\ \-#,##0.00"/>
    <numFmt numFmtId="204" formatCode="[$€-2]\ #,##0.0;[$€-2]\ \-#,##0.0"/>
    <numFmt numFmtId="205" formatCode="[$CHF]\ #,##0.00;[$CHF]\ \-#,##0.00"/>
    <numFmt numFmtId="206" formatCode="[$CHF]\ #,##0;[$CHF]\ \-#,##0"/>
    <numFmt numFmtId="207" formatCode="[$CHF]\ #,##0.0;[$CHF]\ \-#,##0.0"/>
    <numFmt numFmtId="208" formatCode="[$€-2]\ #,##0;[$€-2]\ \-#,##0"/>
    <numFmt numFmtId="209" formatCode="mm/dd"/>
    <numFmt numFmtId="210" formatCode="m&quot;月&quot;d&quot;日&quot;;@"/>
    <numFmt numFmtId="211" formatCode="yyyy"/>
    <numFmt numFmtId="212" formatCode="yyyy/mm"/>
    <numFmt numFmtId="213" formatCode="\(hh:mm\)"/>
    <numFmt numFmtId="214" formatCode="\&lt;\ hh:mm\ \&gt;"/>
    <numFmt numFmtId="215" formatCode="0.0_);[Red]\(0.0\)"/>
    <numFmt numFmtId="216" formatCode="#,##0.00\ [$€-1]_);[Red]\(#,##0.00\ [$€-1]\)"/>
    <numFmt numFmtId="217" formatCode="[$€-2]\ #,##0.0_);[Red]\([$€-2]\ #,##0.0\)"/>
    <numFmt numFmtId="218" formatCode="[$¥-411]#,##0_);[Red]\([$¥-411]#,##0\)"/>
    <numFmt numFmtId="219" formatCode="[$¥-411]#,##0.0_);[Red]\([$¥-411]#,##0.0\)"/>
    <numFmt numFmtId="220" formatCode="[$SFr.-807]\ #,##0.0_);[Red]\([$SFr.-807]\ #,##0.0\)"/>
    <numFmt numFmtId="221" formatCode="[$£-809]#,##0.0_);[Red]\([$£-809]#,##0.0\)"/>
    <numFmt numFmtId="222" formatCode="&quot;\&quot;#,##0_);[Red]\(&quot;\&quot;#,##0\)"/>
    <numFmt numFmtId="223" formatCode="[$€-2]\ #,##0.0;[Red][$€-2]\ #,##0.0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1.5"/>
      <name val="Arial"/>
      <family val="2"/>
    </font>
    <font>
      <b/>
      <sz val="11.5"/>
      <color indexed="60"/>
      <name val="Arial"/>
      <family val="2"/>
    </font>
    <font>
      <b/>
      <sz val="11.5"/>
      <color indexed="18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0"/>
      <color indexed="60"/>
      <name val="Arial"/>
      <family val="2"/>
    </font>
    <font>
      <b/>
      <sz val="12"/>
      <name val="MS UI Gothic"/>
      <family val="3"/>
    </font>
    <font>
      <sz val="9"/>
      <color indexed="60"/>
      <name val="MS UI Gothic"/>
      <family val="3"/>
    </font>
    <font>
      <sz val="10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sz val="11.5"/>
      <name val="Arial"/>
      <family val="2"/>
    </font>
    <font>
      <b/>
      <sz val="10"/>
      <color indexed="18"/>
      <name val="Arial"/>
      <family val="2"/>
    </font>
    <font>
      <b/>
      <sz val="10.5"/>
      <name val="Arial"/>
      <family val="2"/>
    </font>
    <font>
      <b/>
      <sz val="10.5"/>
      <name val="ＭＳ Ｐゴシック"/>
      <family val="3"/>
    </font>
    <font>
      <b/>
      <sz val="10"/>
      <color indexed="18"/>
      <name val="ＭＳ Ｐゴシック"/>
      <family val="3"/>
    </font>
    <font>
      <b/>
      <sz val="10"/>
      <color indexed="10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b/>
      <sz val="10"/>
      <color indexed="57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name val="MS UI Gothic"/>
      <family val="3"/>
    </font>
    <font>
      <sz val="9"/>
      <color indexed="18"/>
      <name val="ＭＳ Ｐゴシック"/>
      <family val="3"/>
    </font>
    <font>
      <b/>
      <sz val="10"/>
      <color indexed="61"/>
      <name val="Arial"/>
      <family val="2"/>
    </font>
    <font>
      <b/>
      <sz val="11"/>
      <name val="ＭＳ Ｐゴシック"/>
      <family val="3"/>
    </font>
    <font>
      <sz val="10"/>
      <color indexed="18"/>
      <name val="ＭＳ Ｐゴシック"/>
      <family val="3"/>
    </font>
    <font>
      <b/>
      <sz val="10"/>
      <color indexed="6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0"/>
      <name val="MS UI Gothic"/>
      <family val="3"/>
    </font>
    <font>
      <b/>
      <sz val="11"/>
      <color indexed="10"/>
      <name val="MS UI Gothic"/>
      <family val="3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6"/>
      <color indexed="9"/>
      <name val="ＭＳ Ｐゴシック"/>
      <family val="3"/>
    </font>
    <font>
      <b/>
      <sz val="9"/>
      <color indexed="18"/>
      <name val="Arial"/>
      <family val="2"/>
    </font>
    <font>
      <b/>
      <sz val="9"/>
      <name val="MS UI Gothic"/>
      <family val="3"/>
    </font>
    <font>
      <b/>
      <sz val="9"/>
      <color indexed="60"/>
      <name val="MS UI Gothic"/>
      <family val="3"/>
    </font>
    <font>
      <b/>
      <sz val="9"/>
      <name val="Arial"/>
      <family val="2"/>
    </font>
    <font>
      <b/>
      <sz val="9"/>
      <color indexed="60"/>
      <name val="Arial"/>
      <family val="2"/>
    </font>
    <font>
      <b/>
      <sz val="9"/>
      <color indexed="10"/>
      <name val="MS UI Gothic"/>
      <family val="3"/>
    </font>
    <font>
      <b/>
      <sz val="9"/>
      <color indexed="12"/>
      <name val="MS UI Gothic"/>
      <family val="3"/>
    </font>
    <font>
      <b/>
      <sz val="12"/>
      <color indexed="12"/>
      <name val="ＭＳ Ｐゴシック"/>
      <family val="3"/>
    </font>
    <font>
      <b/>
      <sz val="12"/>
      <name val="ＭＳ Ｐゴシック"/>
      <family val="3"/>
    </font>
    <font>
      <sz val="12"/>
      <color indexed="12"/>
      <name val="ＭＳ Ｐゴシック"/>
      <family val="3"/>
    </font>
    <font>
      <i/>
      <sz val="12"/>
      <name val="ＭＳ Ｐゴシック"/>
      <family val="3"/>
    </font>
    <font>
      <i/>
      <sz val="10"/>
      <color indexed="12"/>
      <name val="ＭＳ Ｐゴシック"/>
      <family val="3"/>
    </font>
    <font>
      <i/>
      <sz val="11"/>
      <name val="ＭＳ Ｐゴシック"/>
      <family val="3"/>
    </font>
    <font>
      <i/>
      <sz val="10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9"/>
      <name val="Arial"/>
      <family val="2"/>
    </font>
    <font>
      <b/>
      <sz val="10"/>
      <name val="ＭＳ Ｐゴシック"/>
      <family val="3"/>
    </font>
    <font>
      <b/>
      <sz val="11"/>
      <color indexed="12"/>
      <name val="ＭＳ Ｐゴシック"/>
      <family val="3"/>
    </font>
    <font>
      <b/>
      <sz val="9"/>
      <color indexed="10"/>
      <name val="Arial"/>
      <family val="2"/>
    </font>
    <font>
      <sz val="10"/>
      <color indexed="10"/>
      <name val="ＭＳ Ｐゴシック"/>
      <family val="3"/>
    </font>
    <font>
      <i/>
      <sz val="12"/>
      <name val="Arial"/>
      <family val="2"/>
    </font>
    <font>
      <b/>
      <i/>
      <sz val="14"/>
      <color indexed="12"/>
      <name val="Arial"/>
      <family val="2"/>
    </font>
    <font>
      <b/>
      <i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9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1" xfId="0" applyNumberFormat="1" applyFont="1" applyBorder="1" applyAlignment="1" applyProtection="1" quotePrefix="1">
      <alignment horizontal="center" vertical="center"/>
      <protection locked="0"/>
    </xf>
    <xf numFmtId="0" fontId="13" fillId="0" borderId="0" xfId="0" applyFont="1" applyAlignment="1" applyProtection="1">
      <alignment vertical="center"/>
      <protection/>
    </xf>
    <xf numFmtId="184" fontId="15" fillId="0" borderId="0" xfId="0" applyNumberFormat="1" applyFont="1" applyAlignment="1" applyProtection="1">
      <alignment vertical="center"/>
      <protection/>
    </xf>
    <xf numFmtId="184" fontId="19" fillId="0" borderId="1" xfId="0" applyNumberFormat="1" applyFont="1" applyBorder="1" applyAlignment="1" applyProtection="1">
      <alignment horizontal="center" vertical="center"/>
      <protection/>
    </xf>
    <xf numFmtId="180" fontId="18" fillId="0" borderId="2" xfId="0" applyNumberFormat="1" applyFont="1" applyBorder="1" applyAlignment="1" applyProtection="1">
      <alignment horizontal="center" vertical="center"/>
      <protection/>
    </xf>
    <xf numFmtId="15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9" fillId="0" borderId="3" xfId="0" applyNumberFormat="1" applyFont="1" applyBorder="1" applyAlignment="1" applyProtection="1">
      <alignment horizontal="center" vertical="center"/>
      <protection/>
    </xf>
    <xf numFmtId="0" fontId="9" fillId="0" borderId="4" xfId="0" applyNumberFormat="1" applyFont="1" applyBorder="1" applyAlignment="1" applyProtection="1">
      <alignment horizontal="center" vertical="center"/>
      <protection/>
    </xf>
    <xf numFmtId="0" fontId="9" fillId="0" borderId="5" xfId="0" applyNumberFormat="1" applyFont="1" applyBorder="1" applyAlignment="1" applyProtection="1">
      <alignment horizontal="center" vertical="center"/>
      <protection/>
    </xf>
    <xf numFmtId="0" fontId="14" fillId="0" borderId="1" xfId="0" applyNumberFormat="1" applyFont="1" applyBorder="1" applyAlignment="1" applyProtection="1" quotePrefix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7" fillId="0" borderId="4" xfId="0" applyNumberFormat="1" applyFont="1" applyBorder="1" applyAlignment="1" applyProtection="1">
      <alignment horizontal="center" vertical="center"/>
      <protection/>
    </xf>
    <xf numFmtId="0" fontId="17" fillId="0" borderId="1" xfId="0" applyNumberFormat="1" applyFont="1" applyBorder="1" applyAlignment="1" applyProtection="1">
      <alignment horizontal="center" vertical="center"/>
      <protection/>
    </xf>
    <xf numFmtId="18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center" vertical="center"/>
      <protection/>
    </xf>
    <xf numFmtId="183" fontId="12" fillId="0" borderId="6" xfId="0" applyNumberFormat="1" applyFont="1" applyBorder="1" applyAlignment="1" applyProtection="1">
      <alignment horizontal="center" vertical="center"/>
      <protection locked="0"/>
    </xf>
    <xf numFmtId="183" fontId="20" fillId="0" borderId="6" xfId="0" applyNumberFormat="1" applyFont="1" applyBorder="1" applyAlignment="1" applyProtection="1">
      <alignment horizontal="right" vertical="center"/>
      <protection/>
    </xf>
    <xf numFmtId="0" fontId="8" fillId="0" borderId="7" xfId="17" applyNumberFormat="1" applyFont="1" applyBorder="1" applyAlignment="1" applyProtection="1">
      <alignment horizontal="center" vertical="center"/>
      <protection/>
    </xf>
    <xf numFmtId="0" fontId="5" fillId="0" borderId="7" xfId="0" applyNumberFormat="1" applyFont="1" applyBorder="1" applyAlignment="1" applyProtection="1">
      <alignment horizontal="center" vertical="center"/>
      <protection/>
    </xf>
    <xf numFmtId="183" fontId="20" fillId="0" borderId="7" xfId="0" applyNumberFormat="1" applyFont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183" fontId="20" fillId="0" borderId="8" xfId="0" applyNumberFormat="1" applyFont="1" applyBorder="1" applyAlignment="1" applyProtection="1">
      <alignment horizontal="right" vertical="center"/>
      <protection/>
    </xf>
    <xf numFmtId="0" fontId="25" fillId="0" borderId="9" xfId="0" applyNumberFormat="1" applyFont="1" applyBorder="1" applyAlignment="1" applyProtection="1">
      <alignment horizontal="center" vertical="center"/>
      <protection locked="0"/>
    </xf>
    <xf numFmtId="0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217" fontId="20" fillId="0" borderId="12" xfId="0" applyNumberFormat="1" applyFont="1" applyBorder="1" applyAlignment="1" applyProtection="1">
      <alignment vertical="center"/>
      <protection locked="0"/>
    </xf>
    <xf numFmtId="217" fontId="20" fillId="0" borderId="13" xfId="0" applyNumberFormat="1" applyFont="1" applyBorder="1" applyAlignment="1" applyProtection="1">
      <alignment vertical="center"/>
      <protection locked="0"/>
    </xf>
    <xf numFmtId="0" fontId="20" fillId="0" borderId="7" xfId="0" applyNumberFormat="1" applyFont="1" applyBorder="1" applyAlignment="1" applyProtection="1">
      <alignment horizontal="center" vertical="center"/>
      <protection locked="0"/>
    </xf>
    <xf numFmtId="0" fontId="20" fillId="0" borderId="7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Alignment="1" applyProtection="1" quotePrefix="1">
      <alignment horizontal="center" vertical="center"/>
      <protection/>
    </xf>
    <xf numFmtId="0" fontId="32" fillId="0" borderId="2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194" fontId="7" fillId="0" borderId="6" xfId="0" applyNumberFormat="1" applyFont="1" applyBorder="1" applyAlignment="1" applyProtection="1">
      <alignment horizontal="center" vertical="center"/>
      <protection/>
    </xf>
    <xf numFmtId="183" fontId="12" fillId="0" borderId="8" xfId="0" applyNumberFormat="1" applyFont="1" applyBorder="1" applyAlignment="1" applyProtection="1">
      <alignment horizontal="center" vertical="center"/>
      <protection/>
    </xf>
    <xf numFmtId="0" fontId="21" fillId="0" borderId="12" xfId="0" applyNumberFormat="1" applyFont="1" applyBorder="1" applyAlignment="1" applyProtection="1" quotePrefix="1">
      <alignment horizontal="left" vertical="center"/>
      <protection locked="0"/>
    </xf>
    <xf numFmtId="198" fontId="21" fillId="0" borderId="9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 quotePrefix="1">
      <alignment horizontal="left" vertical="center"/>
      <protection locked="0"/>
    </xf>
    <xf numFmtId="0" fontId="21" fillId="0" borderId="10" xfId="0" applyNumberFormat="1" applyFont="1" applyBorder="1" applyAlignment="1" applyProtection="1" quotePrefix="1">
      <alignment horizontal="left" vertical="center"/>
      <protection locked="0"/>
    </xf>
    <xf numFmtId="0" fontId="21" fillId="0" borderId="10" xfId="0" applyNumberFormat="1" applyFont="1" applyBorder="1" applyAlignment="1" applyProtection="1">
      <alignment vertical="center"/>
      <protection locked="0"/>
    </xf>
    <xf numFmtId="0" fontId="11" fillId="0" borderId="14" xfId="0" applyNumberFormat="1" applyFont="1" applyBorder="1" applyAlignment="1" applyProtection="1" quotePrefix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left" vertical="center"/>
      <protection locked="0"/>
    </xf>
    <xf numFmtId="0" fontId="21" fillId="0" borderId="12" xfId="0" applyNumberFormat="1" applyFont="1" applyBorder="1" applyAlignment="1" applyProtection="1">
      <alignment vertical="center"/>
      <protection locked="0"/>
    </xf>
    <xf numFmtId="0" fontId="21" fillId="0" borderId="13" xfId="0" applyNumberFormat="1" applyFont="1" applyBorder="1" applyAlignment="1" applyProtection="1">
      <alignment vertical="center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34" fillId="0" borderId="2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 quotePrefix="1">
      <alignment horizontal="center" vertical="center"/>
      <protection locked="0"/>
    </xf>
    <xf numFmtId="184" fontId="24" fillId="0" borderId="1" xfId="0" applyNumberFormat="1" applyFont="1" applyBorder="1" applyAlignment="1" applyProtection="1">
      <alignment horizontal="center" vertical="center"/>
      <protection locked="0"/>
    </xf>
    <xf numFmtId="184" fontId="24" fillId="0" borderId="1" xfId="0" applyNumberFormat="1" applyFont="1" applyBorder="1" applyAlignment="1" applyProtection="1" quotePrefix="1">
      <alignment horizontal="center" vertical="center"/>
      <protection locked="0"/>
    </xf>
    <xf numFmtId="0" fontId="35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94" fontId="5" fillId="0" borderId="1" xfId="0" applyNumberFormat="1" applyFont="1" applyBorder="1" applyAlignment="1" applyProtection="1">
      <alignment horizontal="center" vertical="center"/>
      <protection locked="0"/>
    </xf>
    <xf numFmtId="183" fontId="12" fillId="0" borderId="6" xfId="0" applyNumberFormat="1" applyFont="1" applyBorder="1" applyAlignment="1" applyProtection="1" quotePrefix="1">
      <alignment horizontal="center" vertical="center"/>
      <protection locked="0"/>
    </xf>
    <xf numFmtId="0" fontId="4" fillId="0" borderId="13" xfId="0" applyNumberFormat="1" applyFont="1" applyBorder="1" applyAlignment="1" applyProtection="1" quotePrefix="1">
      <alignment horizontal="left" vertical="center"/>
      <protection locked="0"/>
    </xf>
    <xf numFmtId="0" fontId="4" fillId="0" borderId="12" xfId="0" applyNumberFormat="1" applyFont="1" applyBorder="1" applyAlignment="1" applyProtection="1" quotePrefix="1">
      <alignment horizontal="left" vertical="center"/>
      <protection locked="0"/>
    </xf>
    <xf numFmtId="183" fontId="39" fillId="0" borderId="6" xfId="0" applyNumberFormat="1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 quotePrefix="1">
      <alignment horizontal="center" vertical="center"/>
      <protection locked="0"/>
    </xf>
    <xf numFmtId="0" fontId="41" fillId="0" borderId="2" xfId="0" applyFont="1" applyBorder="1" applyAlignment="1" applyProtection="1" quotePrefix="1">
      <alignment horizontal="center" vertical="center"/>
      <protection locked="0"/>
    </xf>
    <xf numFmtId="0" fontId="24" fillId="0" borderId="1" xfId="0" applyFont="1" applyBorder="1" applyAlignment="1" applyProtection="1" quotePrefix="1">
      <alignment horizontal="center" vertical="center"/>
      <protection locked="0"/>
    </xf>
    <xf numFmtId="0" fontId="34" fillId="0" borderId="2" xfId="0" applyFont="1" applyBorder="1" applyAlignment="1" applyProtection="1" quotePrefix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21" fillId="0" borderId="16" xfId="0" applyNumberFormat="1" applyFont="1" applyBorder="1" applyAlignment="1" applyProtection="1" quotePrefix="1">
      <alignment horizontal="left" vertical="center"/>
      <protection locked="0"/>
    </xf>
    <xf numFmtId="0" fontId="28" fillId="0" borderId="17" xfId="0" applyFont="1" applyBorder="1" applyAlignment="1" applyProtection="1" quotePrefix="1">
      <alignment horizontal="center" vertical="center"/>
      <protection locked="0"/>
    </xf>
    <xf numFmtId="0" fontId="8" fillId="0" borderId="8" xfId="17" applyNumberFormat="1" applyFont="1" applyBorder="1" applyAlignment="1" applyProtection="1">
      <alignment horizontal="center" vertical="center"/>
      <protection/>
    </xf>
    <xf numFmtId="0" fontId="5" fillId="0" borderId="18" xfId="0" applyNumberFormat="1" applyFont="1" applyBorder="1" applyAlignment="1" applyProtection="1">
      <alignment horizontal="center" vertical="center"/>
      <protection/>
    </xf>
    <xf numFmtId="0" fontId="21" fillId="0" borderId="19" xfId="0" applyNumberFormat="1" applyFont="1" applyBorder="1" applyAlignment="1" applyProtection="1" quotePrefix="1">
      <alignment horizontal="left" vertical="center"/>
      <protection locked="0"/>
    </xf>
    <xf numFmtId="0" fontId="21" fillId="0" borderId="20" xfId="0" applyNumberFormat="1" applyFont="1" applyBorder="1" applyAlignment="1" applyProtection="1" quotePrefix="1">
      <alignment horizontal="left" vertical="center"/>
      <protection locked="0"/>
    </xf>
    <xf numFmtId="183" fontId="20" fillId="0" borderId="21" xfId="0" applyNumberFormat="1" applyFont="1" applyBorder="1" applyAlignment="1" applyProtection="1">
      <alignment horizontal="right" vertical="center"/>
      <protection locked="0"/>
    </xf>
    <xf numFmtId="0" fontId="38" fillId="0" borderId="5" xfId="0" applyNumberFormat="1" applyFont="1" applyBorder="1" applyAlignment="1" applyProtection="1" quotePrefix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91" fontId="31" fillId="0" borderId="1" xfId="0" applyNumberFormat="1" applyFont="1" applyBorder="1" applyAlignment="1" applyProtection="1">
      <alignment vertical="center"/>
      <protection locked="0"/>
    </xf>
    <xf numFmtId="184" fontId="23" fillId="0" borderId="0" xfId="0" applyNumberFormat="1" applyFont="1" applyAlignment="1" applyProtection="1" quotePrefix="1">
      <alignment horizontal="center" vertical="center"/>
      <protection/>
    </xf>
    <xf numFmtId="0" fontId="29" fillId="0" borderId="15" xfId="0" applyFont="1" applyBorder="1" applyAlignment="1" applyProtection="1" quotePrefix="1">
      <alignment horizontal="center" vertical="center"/>
      <protection/>
    </xf>
    <xf numFmtId="183" fontId="6" fillId="0" borderId="22" xfId="0" applyNumberFormat="1" applyFont="1" applyBorder="1" applyAlignment="1" applyProtection="1">
      <alignment horizontal="right" vertical="center"/>
      <protection/>
    </xf>
    <xf numFmtId="183" fontId="6" fillId="0" borderId="2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222" fontId="20" fillId="0" borderId="12" xfId="0" applyNumberFormat="1" applyFont="1" applyBorder="1" applyAlignment="1" applyProtection="1">
      <alignment vertical="center"/>
      <protection locked="0"/>
    </xf>
    <xf numFmtId="218" fontId="47" fillId="0" borderId="13" xfId="0" applyNumberFormat="1" applyFont="1" applyBorder="1" applyAlignment="1" applyProtection="1">
      <alignment horizontal="right" vertical="center"/>
      <protection locked="0"/>
    </xf>
    <xf numFmtId="217" fontId="20" fillId="0" borderId="14" xfId="0" applyNumberFormat="1" applyFont="1" applyBorder="1" applyAlignment="1" applyProtection="1">
      <alignment vertical="center"/>
      <protection locked="0"/>
    </xf>
    <xf numFmtId="218" fontId="20" fillId="0" borderId="13" xfId="0" applyNumberFormat="1" applyFont="1" applyBorder="1" applyAlignment="1" applyProtection="1">
      <alignment horizontal="right" vertical="center"/>
      <protection locked="0"/>
    </xf>
    <xf numFmtId="218" fontId="20" fillId="0" borderId="13" xfId="0" applyNumberFormat="1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/>
    </xf>
    <xf numFmtId="194" fontId="48" fillId="0" borderId="1" xfId="0" applyNumberFormat="1" applyFont="1" applyBorder="1" applyAlignment="1" applyProtection="1">
      <alignment horizontal="center" vertical="center"/>
      <protection/>
    </xf>
    <xf numFmtId="0" fontId="49" fillId="0" borderId="1" xfId="0" applyFont="1" applyBorder="1" applyAlignment="1" applyProtection="1">
      <alignment horizontal="center" vertical="center"/>
      <protection/>
    </xf>
    <xf numFmtId="0" fontId="49" fillId="0" borderId="1" xfId="0" applyNumberFormat="1" applyFont="1" applyBorder="1" applyAlignment="1" applyProtection="1">
      <alignment horizontal="center" vertical="center"/>
      <protection/>
    </xf>
    <xf numFmtId="0" fontId="49" fillId="0" borderId="2" xfId="0" applyNumberFormat="1" applyFont="1" applyBorder="1" applyAlignment="1" applyProtection="1" quotePrefix="1">
      <alignment horizontal="center" vertical="center"/>
      <protection/>
    </xf>
    <xf numFmtId="0" fontId="52" fillId="0" borderId="1" xfId="0" applyNumberFormat="1" applyFont="1" applyBorder="1" applyAlignment="1" applyProtection="1" quotePrefix="1">
      <alignment horizontal="center" vertical="center"/>
      <protection/>
    </xf>
    <xf numFmtId="0" fontId="52" fillId="0" borderId="1" xfId="0" applyFont="1" applyBorder="1" applyAlignment="1" applyProtection="1">
      <alignment horizontal="center" vertical="center"/>
      <protection/>
    </xf>
    <xf numFmtId="0" fontId="53" fillId="0" borderId="2" xfId="0" applyNumberFormat="1" applyFont="1" applyBorder="1" applyAlignment="1" applyProtection="1">
      <alignment horizontal="center" vertical="center"/>
      <protection/>
    </xf>
    <xf numFmtId="204" fontId="49" fillId="0" borderId="1" xfId="0" applyNumberFormat="1" applyFont="1" applyBorder="1" applyAlignment="1" applyProtection="1" quotePrefix="1">
      <alignment horizontal="center" vertical="center"/>
      <protection/>
    </xf>
    <xf numFmtId="0" fontId="30" fillId="0" borderId="0" xfId="0" applyFont="1" applyAlignment="1" applyProtection="1" quotePrefix="1">
      <alignment horizontal="left" vertical="center"/>
      <protection/>
    </xf>
    <xf numFmtId="0" fontId="30" fillId="0" borderId="0" xfId="0" applyFont="1" applyAlignment="1" applyProtection="1">
      <alignment vertical="center"/>
      <protection/>
    </xf>
    <xf numFmtId="194" fontId="7" fillId="0" borderId="6" xfId="0" applyNumberFormat="1" applyFont="1" applyBorder="1" applyAlignment="1" applyProtection="1">
      <alignment horizontal="center" vertic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184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 quotePrefix="1">
      <alignment horizontal="center"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0" fontId="33" fillId="0" borderId="2" xfId="0" applyFont="1" applyBorder="1" applyAlignment="1" applyProtection="1">
      <alignment horizontal="center" vertical="center"/>
      <protection/>
    </xf>
    <xf numFmtId="0" fontId="33" fillId="0" borderId="25" xfId="0" applyFont="1" applyBorder="1" applyAlignment="1" applyProtection="1">
      <alignment horizontal="center" vertical="center"/>
      <protection/>
    </xf>
    <xf numFmtId="196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 quotePrefix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 quotePrefix="1">
      <alignment horizontal="left" vertical="center"/>
      <protection locked="0"/>
    </xf>
    <xf numFmtId="199" fontId="5" fillId="0" borderId="0" xfId="0" applyNumberFormat="1" applyFont="1" applyAlignment="1" applyProtection="1" quotePrefix="1">
      <alignment horizontal="center" vertical="center"/>
      <protection locked="0"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21" fillId="0" borderId="12" xfId="0" applyNumberFormat="1" applyFont="1" applyBorder="1" applyAlignment="1" applyProtection="1">
      <alignment horizontal="left" vertical="center"/>
      <protection locked="0"/>
    </xf>
    <xf numFmtId="0" fontId="26" fillId="0" borderId="9" xfId="0" applyNumberFormat="1" applyFont="1" applyBorder="1" applyAlignment="1" applyProtection="1">
      <alignment horizontal="center" vertical="center"/>
      <protection locked="0"/>
    </xf>
    <xf numFmtId="0" fontId="26" fillId="0" borderId="10" xfId="0" applyNumberFormat="1" applyFont="1" applyBorder="1" applyAlignment="1" applyProtection="1">
      <alignment horizontal="center" vertical="center"/>
      <protection locked="0"/>
    </xf>
    <xf numFmtId="223" fontId="17" fillId="2" borderId="26" xfId="0" applyNumberFormat="1" applyFont="1" applyFill="1" applyBorder="1" applyAlignment="1" applyProtection="1">
      <alignment horizontal="center" vertical="center"/>
      <protection locked="0"/>
    </xf>
    <xf numFmtId="223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NumberFormat="1" applyFont="1" applyBorder="1" applyAlignment="1" applyProtection="1">
      <alignment horizontal="center" vertical="center"/>
      <protection locked="0"/>
    </xf>
    <xf numFmtId="0" fontId="23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Alignment="1" applyProtection="1" quotePrefix="1">
      <alignment horizontal="left"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horizontal="left" vertical="center"/>
      <protection/>
    </xf>
    <xf numFmtId="223" fontId="17" fillId="2" borderId="26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center"/>
      <protection/>
    </xf>
    <xf numFmtId="223" fontId="17" fillId="3" borderId="18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 quotePrefix="1">
      <alignment horizontal="left" vertical="center"/>
      <protection/>
    </xf>
    <xf numFmtId="14" fontId="62" fillId="4" borderId="0" xfId="0" applyNumberFormat="1" applyFont="1" applyFill="1" applyAlignment="1" applyProtection="1">
      <alignment horizontal="center" vertical="center"/>
      <protection locked="0"/>
    </xf>
    <xf numFmtId="217" fontId="20" fillId="0" borderId="26" xfId="0" applyNumberFormat="1" applyFont="1" applyBorder="1" applyAlignment="1" applyProtection="1">
      <alignment vertical="center"/>
      <protection locked="0"/>
    </xf>
    <xf numFmtId="26" fontId="20" fillId="0" borderId="26" xfId="0" applyNumberFormat="1" applyFont="1" applyBorder="1" applyAlignment="1" applyProtection="1">
      <alignment vertical="center"/>
      <protection/>
    </xf>
    <xf numFmtId="217" fontId="20" fillId="0" borderId="26" xfId="0" applyNumberFormat="1" applyFont="1" applyBorder="1" applyAlignment="1" applyProtection="1">
      <alignment vertical="center"/>
      <protection/>
    </xf>
    <xf numFmtId="220" fontId="47" fillId="0" borderId="26" xfId="0" applyNumberFormat="1" applyFont="1" applyBorder="1" applyAlignment="1" applyProtection="1">
      <alignment vertical="center"/>
      <protection locked="0"/>
    </xf>
    <xf numFmtId="221" fontId="20" fillId="0" borderId="26" xfId="0" applyNumberFormat="1" applyFont="1" applyBorder="1" applyAlignment="1" applyProtection="1">
      <alignment vertical="center"/>
      <protection locked="0"/>
    </xf>
    <xf numFmtId="218" fontId="20" fillId="0" borderId="26" xfId="0" applyNumberFormat="1" applyFont="1" applyBorder="1" applyAlignment="1" applyProtection="1">
      <alignment vertical="center"/>
      <protection/>
    </xf>
    <xf numFmtId="0" fontId="63" fillId="0" borderId="15" xfId="0" applyFont="1" applyBorder="1" applyAlignment="1" applyProtection="1" quotePrefix="1">
      <alignment horizontal="center" vertical="center"/>
      <protection/>
    </xf>
    <xf numFmtId="0" fontId="14" fillId="0" borderId="1" xfId="0" applyNumberFormat="1" applyFont="1" applyBorder="1" applyAlignment="1" applyProtection="1">
      <alignment horizontal="left" vertical="center"/>
      <protection locked="0"/>
    </xf>
    <xf numFmtId="0" fontId="65" fillId="0" borderId="0" xfId="0" applyFont="1" applyBorder="1" applyAlignment="1" applyProtection="1" quotePrefix="1">
      <alignment horizontal="left" vertical="center"/>
      <protection/>
    </xf>
    <xf numFmtId="0" fontId="29" fillId="0" borderId="0" xfId="0" applyFont="1" applyAlignment="1" applyProtection="1">
      <alignment vertical="center"/>
      <protection/>
    </xf>
    <xf numFmtId="183" fontId="6" fillId="0" borderId="18" xfId="0" applyNumberFormat="1" applyFont="1" applyBorder="1" applyAlignment="1" applyProtection="1">
      <alignment horizontal="right" vertical="center"/>
      <protection/>
    </xf>
    <xf numFmtId="0" fontId="58" fillId="0" borderId="0" xfId="0" applyFont="1" applyAlignment="1" applyProtection="1" quotePrefix="1">
      <alignment horizontal="left" vertical="center"/>
      <protection/>
    </xf>
    <xf numFmtId="0" fontId="59" fillId="0" borderId="0" xfId="0" applyFont="1" applyAlignment="1" applyProtection="1" quotePrefix="1">
      <alignment horizontal="left" vertical="center"/>
      <protection/>
    </xf>
    <xf numFmtId="0" fontId="60" fillId="0" borderId="0" xfId="0" applyFont="1" applyAlignment="1" applyProtection="1" quotePrefix="1">
      <alignment horizontal="left" vertical="center"/>
      <protection/>
    </xf>
    <xf numFmtId="184" fontId="66" fillId="0" borderId="28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 quotePrefix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223" fontId="17" fillId="3" borderId="0" xfId="0" applyNumberFormat="1" applyFont="1" applyFill="1" applyBorder="1" applyAlignment="1" applyProtection="1">
      <alignment horizontal="center" vertical="center"/>
      <protection locked="0"/>
    </xf>
    <xf numFmtId="217" fontId="20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83" fontId="12" fillId="0" borderId="0" xfId="0" applyNumberFormat="1" applyFont="1" applyBorder="1" applyAlignment="1" applyProtection="1">
      <alignment horizontal="center" vertical="center"/>
      <protection/>
    </xf>
    <xf numFmtId="183" fontId="20" fillId="0" borderId="0" xfId="0" applyNumberFormat="1" applyFont="1" applyBorder="1" applyAlignment="1" applyProtection="1">
      <alignment horizontal="right" vertical="center"/>
      <protection/>
    </xf>
    <xf numFmtId="183" fontId="6" fillId="0" borderId="31" xfId="0" applyNumberFormat="1" applyFont="1" applyBorder="1" applyAlignment="1" applyProtection="1">
      <alignment horizontal="right" vertical="center"/>
      <protection/>
    </xf>
    <xf numFmtId="184" fontId="7" fillId="0" borderId="7" xfId="0" applyNumberFormat="1" applyFont="1" applyBorder="1" applyAlignment="1" applyProtection="1">
      <alignment horizontal="center" vertical="center"/>
      <protection locked="0"/>
    </xf>
    <xf numFmtId="184" fontId="66" fillId="0" borderId="8" xfId="0" applyNumberFormat="1" applyFont="1" applyBorder="1" applyAlignment="1" applyProtection="1" quotePrefix="1">
      <alignment horizontal="center" vertical="center"/>
      <protection locked="0"/>
    </xf>
    <xf numFmtId="184" fontId="66" fillId="0" borderId="8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 quotePrefix="1">
      <alignment horizontal="left" vertical="center"/>
      <protection locked="0"/>
    </xf>
    <xf numFmtId="0" fontId="68" fillId="0" borderId="0" xfId="0" applyNumberFormat="1" applyFont="1" applyAlignment="1" applyProtection="1" quotePrefix="1">
      <alignment horizontal="right" vertical="center"/>
      <protection/>
    </xf>
    <xf numFmtId="212" fontId="68" fillId="0" borderId="0" xfId="0" applyNumberFormat="1" applyFont="1" applyAlignment="1" applyProtection="1">
      <alignment horizontal="center" vertical="center"/>
      <protection/>
    </xf>
    <xf numFmtId="0" fontId="68" fillId="0" borderId="0" xfId="0" applyFont="1" applyAlignment="1" applyProtection="1" quotePrefix="1">
      <alignment horizontal="left" vertical="center"/>
      <protection locked="0"/>
    </xf>
    <xf numFmtId="0" fontId="69" fillId="0" borderId="0" xfId="0" applyFont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center"/>
      <protection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99" fontId="47" fillId="0" borderId="34" xfId="0" applyNumberFormat="1" applyFont="1" applyBorder="1" applyAlignment="1" applyProtection="1">
      <alignment horizontal="center" vertical="center"/>
      <protection locked="0"/>
    </xf>
    <xf numFmtId="199" fontId="50" fillId="0" borderId="3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 quotePrefix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183" fontId="43" fillId="0" borderId="38" xfId="0" applyNumberFormat="1" applyFont="1" applyBorder="1" applyAlignment="1" applyProtection="1">
      <alignment horizontal="right" vertical="center"/>
      <protection locked="0"/>
    </xf>
    <xf numFmtId="0" fontId="10" fillId="0" borderId="39" xfId="0" applyFont="1" applyBorder="1" applyAlignment="1" applyProtection="1">
      <alignment vertical="center"/>
      <protection locked="0"/>
    </xf>
    <xf numFmtId="0" fontId="34" fillId="0" borderId="16" xfId="0" applyNumberFormat="1" applyFont="1" applyBorder="1" applyAlignment="1" applyProtection="1" quotePrefix="1">
      <alignment horizontal="left" vertical="top" wrapText="1"/>
      <protection locked="0"/>
    </xf>
    <xf numFmtId="0" fontId="29" fillId="0" borderId="17" xfId="0" applyFont="1" applyBorder="1" applyAlignment="1" applyProtection="1">
      <alignment vertical="top" wrapText="1"/>
      <protection locked="0"/>
    </xf>
    <xf numFmtId="0" fontId="29" fillId="0" borderId="40" xfId="0" applyFont="1" applyBorder="1" applyAlignment="1" applyProtection="1">
      <alignment vertical="top" wrapText="1"/>
      <protection locked="0"/>
    </xf>
    <xf numFmtId="0" fontId="0" fillId="0" borderId="41" xfId="0" applyBorder="1" applyAlignment="1" applyProtection="1" quotePrefix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0" fontId="11" fillId="0" borderId="1" xfId="0" applyNumberFormat="1" applyFont="1" applyBorder="1" applyAlignment="1" applyProtection="1">
      <alignment horizontal="left" vertical="center"/>
      <protection locked="0"/>
    </xf>
    <xf numFmtId="0" fontId="24" fillId="0" borderId="3" xfId="0" applyFont="1" applyBorder="1" applyAlignment="1" applyProtection="1" quotePrefix="1">
      <alignment horizontal="center" vertical="center"/>
      <protection locked="0"/>
    </xf>
    <xf numFmtId="0" fontId="34" fillId="0" borderId="3" xfId="0" applyNumberFormat="1" applyFont="1" applyBorder="1" applyAlignment="1" applyProtection="1" quotePrefix="1">
      <alignment horizontal="left" vertical="top" wrapText="1"/>
      <protection locked="0"/>
    </xf>
    <xf numFmtId="0" fontId="29" fillId="0" borderId="5" xfId="0" applyFont="1" applyBorder="1" applyAlignment="1" applyProtection="1">
      <alignment vertical="top" wrapText="1"/>
      <protection locked="0"/>
    </xf>
    <xf numFmtId="0" fontId="29" fillId="0" borderId="2" xfId="0" applyFont="1" applyBorder="1" applyAlignment="1" applyProtection="1">
      <alignment vertical="top" wrapText="1"/>
      <protection locked="0"/>
    </xf>
    <xf numFmtId="0" fontId="11" fillId="0" borderId="3" xfId="0" applyNumberFormat="1" applyFont="1" applyBorder="1" applyAlignment="1" applyProtection="1" quotePrefix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1" xfId="16" applyNumberFormat="1" applyBorder="1" applyAlignment="1" applyProtection="1" quotePrefix="1">
      <alignment horizontal="left" vertical="center"/>
      <protection locked="0"/>
    </xf>
    <xf numFmtId="0" fontId="2" fillId="0" borderId="1" xfId="16" applyBorder="1" applyAlignment="1" applyProtection="1">
      <alignment vertical="center"/>
      <protection locked="0"/>
    </xf>
    <xf numFmtId="0" fontId="33" fillId="0" borderId="3" xfId="0" applyNumberFormat="1" applyFont="1" applyBorder="1" applyAlignment="1" applyProtection="1" quotePrefix="1">
      <alignment horizontal="center" vertical="center"/>
      <protection locked="0"/>
    </xf>
    <xf numFmtId="0" fontId="40" fillId="0" borderId="3" xfId="0" applyFont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left" vertical="center"/>
      <protection locked="0"/>
    </xf>
    <xf numFmtId="0" fontId="34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1" xfId="16" applyNumberFormat="1" applyBorder="1" applyAlignment="1" applyProtection="1">
      <alignment horizontal="left" vertical="center"/>
      <protection locked="0"/>
    </xf>
    <xf numFmtId="0" fontId="11" fillId="0" borderId="1" xfId="0" applyNumberFormat="1" applyFont="1" applyBorder="1" applyAlignment="1" applyProtection="1" quotePrefix="1">
      <alignment horizontal="left" vertical="center" wrapText="1"/>
      <protection locked="0"/>
    </xf>
    <xf numFmtId="0" fontId="33" fillId="0" borderId="3" xfId="0" applyNumberFormat="1" applyFont="1" applyBorder="1" applyAlignment="1" applyProtection="1">
      <alignment horizontal="center" vertical="center"/>
      <protection locked="0"/>
    </xf>
    <xf numFmtId="0" fontId="34" fillId="0" borderId="5" xfId="0" applyNumberFormat="1" applyFont="1" applyBorder="1" applyAlignment="1" applyProtection="1">
      <alignment horizontal="left" vertical="top" wrapText="1"/>
      <protection locked="0"/>
    </xf>
    <xf numFmtId="0" fontId="34" fillId="0" borderId="2" xfId="0" applyNumberFormat="1" applyFont="1" applyBorder="1" applyAlignment="1" applyProtection="1">
      <alignment horizontal="left" vertical="top" wrapText="1"/>
      <protection locked="0"/>
    </xf>
    <xf numFmtId="0" fontId="49" fillId="0" borderId="3" xfId="0" applyNumberFormat="1" applyFont="1" applyBorder="1" applyAlignment="1" applyProtection="1">
      <alignment horizontal="center" vertical="center"/>
      <protection/>
    </xf>
    <xf numFmtId="0" fontId="49" fillId="0" borderId="5" xfId="0" applyNumberFormat="1" applyFont="1" applyBorder="1" applyAlignment="1" applyProtection="1">
      <alignment horizontal="center" vertical="center"/>
      <protection/>
    </xf>
    <xf numFmtId="0" fontId="49" fillId="0" borderId="2" xfId="0" applyNumberFormat="1" applyFont="1" applyBorder="1" applyAlignment="1" applyProtection="1">
      <alignment horizontal="center" vertical="center"/>
      <protection/>
    </xf>
    <xf numFmtId="0" fontId="52" fillId="0" borderId="3" xfId="0" applyNumberFormat="1" applyFont="1" applyBorder="1" applyAlignment="1" applyProtection="1" quotePrefix="1">
      <alignment horizontal="center" vertical="center"/>
      <protection/>
    </xf>
    <xf numFmtId="0" fontId="37" fillId="0" borderId="2" xfId="0" applyFont="1" applyBorder="1" applyAlignment="1" applyProtection="1">
      <alignment horizontal="center" vertical="center"/>
      <protection/>
    </xf>
    <xf numFmtId="183" fontId="39" fillId="0" borderId="43" xfId="0" applyNumberFormat="1" applyFont="1" applyBorder="1" applyAlignment="1" applyProtection="1" quotePrefix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49" fillId="0" borderId="1" xfId="0" applyNumberFormat="1" applyFont="1" applyBorder="1" applyAlignment="1" applyProtection="1">
      <alignment horizontal="center" vertical="center"/>
      <protection/>
    </xf>
    <xf numFmtId="0" fontId="49" fillId="0" borderId="1" xfId="0" applyFont="1" applyBorder="1" applyAlignment="1" applyProtection="1">
      <alignment horizontal="center" vertical="center"/>
      <protection/>
    </xf>
    <xf numFmtId="0" fontId="49" fillId="0" borderId="1" xfId="0" applyNumberFormat="1" applyFont="1" applyBorder="1" applyAlignment="1" applyProtection="1" quotePrefix="1">
      <alignment horizontal="center" vertical="center"/>
      <protection/>
    </xf>
    <xf numFmtId="0" fontId="49" fillId="0" borderId="3" xfId="0" applyNumberFormat="1" applyFont="1" applyBorder="1" applyAlignment="1" applyProtection="1" quotePrefix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11" fillId="0" borderId="14" xfId="0" applyNumberFormat="1" applyFont="1" applyBorder="1" applyAlignment="1" applyProtection="1" quotePrefix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218" fontId="43" fillId="0" borderId="45" xfId="0" applyNumberFormat="1" applyFont="1" applyBorder="1" applyAlignment="1" applyProtection="1" quotePrefix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stwestern.worldexecutive.com/locations/france/paris/4068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workbookViewId="0" topLeftCell="A1">
      <selection activeCell="D6" sqref="D6:E67"/>
    </sheetView>
  </sheetViews>
  <sheetFormatPr defaultColWidth="9.00390625" defaultRowHeight="13.5"/>
  <cols>
    <col min="1" max="1" width="2.125" style="45" customWidth="1"/>
    <col min="2" max="2" width="5.875" style="45" customWidth="1"/>
    <col min="3" max="3" width="2.50390625" style="45" customWidth="1"/>
    <col min="4" max="4" width="20.625" style="45" customWidth="1"/>
    <col min="5" max="5" width="11.625" style="45" customWidth="1"/>
    <col min="6" max="6" width="20.625" style="45" customWidth="1"/>
    <col min="7" max="7" width="11.625" style="45" customWidth="1"/>
    <col min="8" max="8" width="8.00390625" style="45" customWidth="1"/>
    <col min="9" max="9" width="1.4921875" style="45" customWidth="1"/>
    <col min="10" max="10" width="9.125" style="45" customWidth="1"/>
    <col min="11" max="11" width="8.625" style="45" customWidth="1"/>
    <col min="12" max="12" width="1.37890625" style="45" customWidth="1"/>
    <col min="13" max="13" width="8.375" style="45" customWidth="1"/>
    <col min="14" max="14" width="4.75390625" style="45" customWidth="1"/>
    <col min="15" max="16384" width="9.00390625" style="45" customWidth="1"/>
  </cols>
  <sheetData>
    <row r="1" spans="1:13" ht="17.25">
      <c r="A1" s="2"/>
      <c r="B1" s="8"/>
      <c r="C1" s="15"/>
      <c r="D1" s="180" t="s">
        <v>148</v>
      </c>
      <c r="E1" s="181">
        <f>G3</f>
        <v>40506</v>
      </c>
      <c r="F1" s="182" t="s">
        <v>149</v>
      </c>
      <c r="G1" s="86"/>
      <c r="H1" s="246" t="s">
        <v>126</v>
      </c>
      <c r="I1" s="247"/>
      <c r="J1" s="190" t="s">
        <v>127</v>
      </c>
      <c r="K1" s="248"/>
      <c r="L1" s="27"/>
      <c r="M1" s="157" t="s">
        <v>128</v>
      </c>
    </row>
    <row r="2" spans="1:14" ht="13.5">
      <c r="A2" s="2"/>
      <c r="B2" s="43" t="s">
        <v>129</v>
      </c>
      <c r="C2" s="12"/>
      <c r="D2" s="123" t="s">
        <v>59</v>
      </c>
      <c r="E2" s="11">
        <v>42369</v>
      </c>
      <c r="F2" s="124" t="s">
        <v>60</v>
      </c>
      <c r="G2" s="183" t="s">
        <v>150</v>
      </c>
      <c r="H2" s="186" t="s">
        <v>61</v>
      </c>
      <c r="I2" s="187"/>
      <c r="J2" s="190" t="s">
        <v>130</v>
      </c>
      <c r="K2" s="191"/>
      <c r="L2" s="27"/>
      <c r="M2" s="135">
        <v>30</v>
      </c>
      <c r="N2" s="158" t="s">
        <v>131</v>
      </c>
    </row>
    <row r="3" spans="1:14" ht="15">
      <c r="A3" s="2"/>
      <c r="B3" s="110">
        <v>2</v>
      </c>
      <c r="C3" s="98">
        <f>IF(B3&lt;&gt;"",B3,2)</f>
        <v>2</v>
      </c>
      <c r="D3" s="127" t="s">
        <v>132</v>
      </c>
      <c r="E3" s="11">
        <v>43426</v>
      </c>
      <c r="F3" s="124" t="s">
        <v>133</v>
      </c>
      <c r="G3" s="148">
        <v>40506</v>
      </c>
      <c r="H3" s="188">
        <f ca="1">NOW()</f>
        <v>41090.35018854167</v>
      </c>
      <c r="I3" s="189"/>
      <c r="J3" s="192" t="s">
        <v>134</v>
      </c>
      <c r="K3" s="193"/>
      <c r="L3" s="27"/>
      <c r="M3" s="136">
        <v>60</v>
      </c>
      <c r="N3" s="158" t="s">
        <v>135</v>
      </c>
    </row>
    <row r="4" spans="1:13" ht="15" thickBot="1">
      <c r="A4" s="3"/>
      <c r="B4" s="9"/>
      <c r="C4" s="16"/>
      <c r="D4" s="17" t="s">
        <v>7</v>
      </c>
      <c r="E4" s="18"/>
      <c r="F4" s="19" t="s">
        <v>8</v>
      </c>
      <c r="G4" s="83" t="s">
        <v>24</v>
      </c>
      <c r="H4" s="23"/>
      <c r="I4" s="64" t="s">
        <v>12</v>
      </c>
      <c r="J4" s="22"/>
      <c r="K4" s="10" t="s">
        <v>9</v>
      </c>
      <c r="L4" s="3"/>
      <c r="M4" s="87" t="s">
        <v>25</v>
      </c>
    </row>
    <row r="5" spans="1:13" ht="14.25">
      <c r="A5" s="1"/>
      <c r="B5" s="46">
        <f>G3</f>
        <v>40506</v>
      </c>
      <c r="C5" s="28" t="s">
        <v>6</v>
      </c>
      <c r="D5" s="48" t="s">
        <v>45</v>
      </c>
      <c r="E5" s="49"/>
      <c r="F5" s="55" t="s">
        <v>13</v>
      </c>
      <c r="G5" s="133"/>
      <c r="H5" s="94">
        <v>60000</v>
      </c>
      <c r="I5" s="36" t="s">
        <v>43</v>
      </c>
      <c r="J5" s="67" t="s">
        <v>44</v>
      </c>
      <c r="K5" s="30">
        <f>H5*IF(LEFT(I5,1)="U",$H$112,IF(LEFT(I5,1)="E",$H$113,IF(LEFT(I5,1)="C",$H$114,IF(LEFT(I5,1)="P",$H$115,IF(LEFT(I5,1)="Y",$H$116,$H$116)))))</f>
        <v>60000</v>
      </c>
      <c r="L5" s="1"/>
      <c r="M5" s="88">
        <f>G5*IF(LEFT(I5,1)="U",$H$112,IF(LEFT(I5,1)="E",$H$113,IF(LEFT(I5,1)="C",$H$114,IF(LEFT(I5,1)="P",$H$115,IF(LEFT(I5,1)="Y",$H$116,$H$116)))))</f>
        <v>0</v>
      </c>
    </row>
    <row r="6" spans="1:13" ht="15" thickBot="1">
      <c r="A6" s="1"/>
      <c r="B6" s="31" t="str">
        <f>IF(WEEKDAY(B5)=1,"Sun.",IF(WEEKDAY(B5)=2,"Mon.",IF(WEEKDAY(B5)=3,"Tues.",IF(WEEKDAY(B5)=4,"Wed.",IF(WEEKDAY(B5)=5,"Thur.",IF(WEEKDAY(B5)=6,"Fri.","Sat."))))))</f>
        <v>Wed.</v>
      </c>
      <c r="C6" s="32"/>
      <c r="D6" s="50" t="s">
        <v>68</v>
      </c>
      <c r="E6" s="51"/>
      <c r="F6" s="56" t="s">
        <v>69</v>
      </c>
      <c r="G6" s="134"/>
      <c r="H6" s="40" t="s">
        <v>46</v>
      </c>
      <c r="I6" s="37"/>
      <c r="J6" s="41" t="s">
        <v>47</v>
      </c>
      <c r="K6" s="33"/>
      <c r="L6" s="1"/>
      <c r="M6" s="89">
        <f>G6*IF(LEFT(I6,1)="U",$H$112,IF(LEFT(I6,1)="E",$H$113,IF(LEFT(I6,1)="C",$H$114,IF(LEFT(I6,1)="P",$H$115,IF(LEFT(I6,1)="Y",$H$116,$H$116)))))</f>
        <v>0</v>
      </c>
    </row>
    <row r="7" spans="1:13" ht="14.25">
      <c r="A7" s="1"/>
      <c r="B7" s="173"/>
      <c r="C7" s="32" t="s">
        <v>5</v>
      </c>
      <c r="D7" s="50" t="s">
        <v>70</v>
      </c>
      <c r="E7" s="52"/>
      <c r="F7" s="50"/>
      <c r="G7" s="135"/>
      <c r="H7" s="40" t="s">
        <v>49</v>
      </c>
      <c r="I7" s="37" t="s">
        <v>71</v>
      </c>
      <c r="J7" s="41"/>
      <c r="K7" s="33"/>
      <c r="L7" s="1"/>
      <c r="M7" s="88">
        <f>IF(G7&lt;&gt;"",(G7*IF(LEFT(I7,1)="U",$H$112,IF(LEFT(I7,1)="E",$H$113,IF(LEFT(I7,1)="C",$H$114,IF(LEFT(I7,1)="P",$H$115,IF(LEFT(I7,1)="Y",$H$116,$H$116)))))/$C$3),$M$2*H$113/2)</f>
        <v>1721.25</v>
      </c>
    </row>
    <row r="8" spans="1:13" ht="14.25" thickBot="1">
      <c r="A8" s="4"/>
      <c r="B8" s="174" t="s">
        <v>136</v>
      </c>
      <c r="C8" s="34"/>
      <c r="D8" s="245" t="s">
        <v>113</v>
      </c>
      <c r="E8" s="240"/>
      <c r="F8" s="53" t="s">
        <v>53</v>
      </c>
      <c r="G8" s="136"/>
      <c r="H8" s="95">
        <v>183</v>
      </c>
      <c r="I8" s="38" t="s">
        <v>71</v>
      </c>
      <c r="J8" s="47" t="s">
        <v>15</v>
      </c>
      <c r="K8" s="35">
        <f>H8*IF(LEFT(I8,1)="U",$H$112,IF(LEFT(I8,1)="E",$H$113,IF(LEFT(I8,1)="C",$H$114,IF(LEFT(I8,1)="P",$H$115,IF(LEFT(I8,1)="Y",$H$116,$H$116)))))/2</f>
        <v>10499.625</v>
      </c>
      <c r="L8" s="4"/>
      <c r="M8" s="89">
        <f>IF(G8&lt;&gt;"",(G8*IF(LEFT(I8,1)="U",$H$112,IF(LEFT(I8,1)="E",$H$113,IF(LEFT(I8,1)="C",$H$114,IF(LEFT(I8,1)="P",$H$115,IF(LEFT(I8,1)="Y",$H$116,$H$116)))))/$C$3),$M$3*H$113/IF(MOD(ROW(),12)=0,1,2))+IF(LEFT(B8,1)="朝",0,10*$H$113)</f>
        <v>3442.5</v>
      </c>
    </row>
    <row r="9" spans="1:13" ht="14.25">
      <c r="A9" s="1"/>
      <c r="B9" s="46">
        <f>B5+1</f>
        <v>40507</v>
      </c>
      <c r="C9" s="28" t="s">
        <v>6</v>
      </c>
      <c r="D9" s="48"/>
      <c r="E9" s="49"/>
      <c r="F9" s="55"/>
      <c r="G9" s="133"/>
      <c r="H9" s="94">
        <v>38800</v>
      </c>
      <c r="I9" s="36" t="s">
        <v>43</v>
      </c>
      <c r="J9" s="67" t="s">
        <v>75</v>
      </c>
      <c r="K9" s="30">
        <f>H9*IF(LEFT(I9,1)="U",$H$112,IF(LEFT(I9,1)="E",$H$113,IF(LEFT(I9,1)="C",$H$114,IF(LEFT(I9,1)="P",$H$115,IF(LEFT(I9,1)="Y",$H$116,$H$116)))))</f>
        <v>38800</v>
      </c>
      <c r="L9" s="1"/>
      <c r="M9" s="88">
        <f>G9*IF(LEFT(I9,1)="U",$H$112,IF(LEFT(I9,1)="E",$H$113,IF(LEFT(I9,1)="C",$H$114,IF(LEFT(I9,1)="P",$H$115,IF(LEFT(I9,1)="Y",$H$116,$H$116)))))</f>
        <v>0</v>
      </c>
    </row>
    <row r="10" spans="1:13" ht="15" thickBot="1">
      <c r="A10" s="1"/>
      <c r="B10" s="31" t="str">
        <f>IF(WEEKDAY(B9)=1,"Sun.",IF(WEEKDAY(B9)=2,"Mon.",IF(WEEKDAY(B9)=3,"Tues.",IF(WEEKDAY(B9)=4,"Wed.",IF(WEEKDAY(B9)=5,"Thur.",IF(WEEKDAY(B9)=6,"Fri.","Sat."))))))</f>
        <v>Thur.</v>
      </c>
      <c r="C10" s="32"/>
      <c r="D10" s="50" t="s">
        <v>95</v>
      </c>
      <c r="E10" s="51"/>
      <c r="F10" s="56"/>
      <c r="G10" s="134"/>
      <c r="H10" s="40"/>
      <c r="I10" s="37"/>
      <c r="J10" s="42"/>
      <c r="K10" s="33">
        <f>H10*IF(LEFT(I10,1)="U",$H$112,IF(LEFT(I10,1)="E",$H$113,IF(LEFT(I10,1)="C",$H$114,IF(LEFT(I10,1)="P",$H$115,IF(LEFT(I10,1)="Y",$H$116,$H$116)))))</f>
        <v>0</v>
      </c>
      <c r="L10" s="1"/>
      <c r="M10" s="89">
        <f>G10*IF(LEFT(I10,1)="U",$H$112,IF(LEFT(I10,1)="E",$H$113,IF(LEFT(I10,1)="C",$H$114,IF(LEFT(I10,1)="P",$H$115,IF(LEFT(I10,1)="Y",$H$116,$H$116)))))</f>
        <v>0</v>
      </c>
    </row>
    <row r="11" spans="1:13" ht="14.25">
      <c r="A11" s="1"/>
      <c r="B11" s="173"/>
      <c r="C11" s="32" t="s">
        <v>5</v>
      </c>
      <c r="D11" s="50"/>
      <c r="E11" s="52"/>
      <c r="F11" s="50"/>
      <c r="G11" s="135"/>
      <c r="H11" s="40"/>
      <c r="I11" s="37" t="s">
        <v>71</v>
      </c>
      <c r="J11" s="41"/>
      <c r="K11" s="33">
        <f>H11*IF(LEFT(I11,1)="U",$H$112,IF(LEFT(I11,1)="E",$H$113,IF(LEFT(I11,1)="C",$H$114,IF(LEFT(I11,1)="P",$H$115,IF(LEFT(I11,1)="Y",$H$116,$H$116)))))/$C$3</f>
        <v>0</v>
      </c>
      <c r="L11" s="1"/>
      <c r="M11" s="88">
        <f>IF(G11&lt;&gt;"",(G11*IF(LEFT(I11,1)="U",$H$112,IF(LEFT(I11,1)="E",$H$113,IF(LEFT(I11,1)="C",$H$114,IF(LEFT(I11,1)="P",$H$115,IF(LEFT(I11,1)="Y",$H$116,$H$116)))))/$C$3),$M$2*H$113/2)</f>
        <v>1721.25</v>
      </c>
    </row>
    <row r="12" spans="1:13" ht="14.25" thickBot="1">
      <c r="A12" s="4"/>
      <c r="B12" s="175" t="s">
        <v>136</v>
      </c>
      <c r="C12" s="34"/>
      <c r="D12" s="245" t="s">
        <v>114</v>
      </c>
      <c r="E12" s="240"/>
      <c r="F12" s="53" t="s">
        <v>53</v>
      </c>
      <c r="G12" s="136"/>
      <c r="H12" s="95">
        <v>183</v>
      </c>
      <c r="I12" s="38" t="s">
        <v>71</v>
      </c>
      <c r="J12" s="47" t="s">
        <v>15</v>
      </c>
      <c r="K12" s="35">
        <f>H12*IF(LEFT(I12,1)="U",$H$112,IF(LEFT(I12,1)="E",$H$113,IF(LEFT(I12,1)="C",$H$114,IF(LEFT(I12,1)="P",$H$115,IF(LEFT(I12,1)="Y",$H$116,$H$116)))))/$C$3</f>
        <v>10499.625</v>
      </c>
      <c r="L12" s="4"/>
      <c r="M12" s="89">
        <f>IF(G12&lt;&gt;"",(G12*IF(LEFT(I12,1)="U",$H$112,IF(LEFT(I12,1)="E",$H$113,IF(LEFT(I12,1)="C",$H$114,IF(LEFT(I12,1)="P",$H$115,IF(LEFT(I12,1)="Y",$H$116,$H$116)))))/$C$3),$M$3*H$113/IF(MOD(ROW(),12)=0,1,2))+IF(LEFT(B12,1)="朝",0,10*$H$113)</f>
        <v>6885</v>
      </c>
    </row>
    <row r="13" spans="1:13" ht="14.25">
      <c r="A13" s="1"/>
      <c r="B13" s="46">
        <f>B9+1</f>
        <v>40508</v>
      </c>
      <c r="C13" s="28" t="s">
        <v>6</v>
      </c>
      <c r="D13" s="48"/>
      <c r="E13" s="49"/>
      <c r="F13" s="55"/>
      <c r="G13" s="133"/>
      <c r="H13" s="93"/>
      <c r="I13" s="36"/>
      <c r="J13" s="70"/>
      <c r="K13" s="30">
        <f>H13*IF(LEFT(I13,1)="U",$H$112,IF(LEFT(I13,1)="E",$H$113,IF(LEFT(I13,1)="C",$H$114,IF(LEFT(I13,1)="P",$H$115,IF(LEFT(I13,1)="Y",$H$116,$H$116)))))</f>
        <v>0</v>
      </c>
      <c r="L13" s="1"/>
      <c r="M13" s="88">
        <f>G13*IF(LEFT(I13,1)="U",$H$112,IF(LEFT(I13,1)="E",$H$113,IF(LEFT(I13,1)="C",$H$114,IF(LEFT(I13,1)="P",$H$115,IF(LEFT(I13,1)="Y",$H$116,$H$116)))))</f>
        <v>0</v>
      </c>
    </row>
    <row r="14" spans="1:13" ht="15" thickBot="1">
      <c r="A14" s="1"/>
      <c r="B14" s="31" t="str">
        <f>IF(WEEKDAY(B13)=1,"Sun.",IF(WEEKDAY(B13)=2,"Mon.",IF(WEEKDAY(B13)=3,"Tues.",IF(WEEKDAY(B13)=4,"Wed.",IF(WEEKDAY(B13)=5,"Thur.",IF(WEEKDAY(B13)=6,"Fri.","Sat."))))))</f>
        <v>Fri.</v>
      </c>
      <c r="C14" s="32"/>
      <c r="D14" s="50" t="s">
        <v>95</v>
      </c>
      <c r="E14" s="51"/>
      <c r="F14" s="56"/>
      <c r="G14" s="137"/>
      <c r="H14" s="94"/>
      <c r="I14" s="37"/>
      <c r="J14" s="42"/>
      <c r="K14" s="33">
        <f>H14*IF(LEFT(I14,1)="U",$H$112,IF(LEFT(I14,1)="E",$H$113,IF(LEFT(I14,1)="C",$H$114,IF(LEFT(I14,1)="P",$H$115,IF(LEFT(I14,1)="Y",$H$116,$H$116)))))</f>
        <v>0</v>
      </c>
      <c r="L14" s="1"/>
      <c r="M14" s="89">
        <f>G14*IF(LEFT(I14,1)="U",$H$112,IF(LEFT(I14,1)="E",$H$113,IF(LEFT(I14,1)="C",$H$114,IF(LEFT(I14,1)="P",$H$115,IF(LEFT(I14,1)="Y",$H$116,$H$116)))))</f>
        <v>0</v>
      </c>
    </row>
    <row r="15" spans="1:13" ht="14.25">
      <c r="A15" s="1"/>
      <c r="B15" s="173"/>
      <c r="C15" s="32" t="s">
        <v>5</v>
      </c>
      <c r="D15" s="50"/>
      <c r="E15" s="52"/>
      <c r="F15" s="50"/>
      <c r="G15" s="135"/>
      <c r="H15" s="96"/>
      <c r="I15" s="37" t="s">
        <v>71</v>
      </c>
      <c r="J15" s="42"/>
      <c r="K15" s="33">
        <f>H15*IF(LEFT(I15,1)="U",$H$112,IF(LEFT(I15,1)="E",$H$113,IF(LEFT(I15,1)="C",$H$114,IF(LEFT(I15,1)="P",$H$115,IF(LEFT(I15,1)="Y",$H$116,$H$116)))))/$C$3</f>
        <v>0</v>
      </c>
      <c r="L15" s="1"/>
      <c r="M15" s="88">
        <f>IF(G15&lt;&gt;"",(G15*IF(LEFT(I15,1)="U",$H$112,IF(LEFT(I15,1)="E",$H$113,IF(LEFT(I15,1)="C",$H$114,IF(LEFT(I15,1)="P",$H$115,IF(LEFT(I15,1)="Y",$H$116,$H$116)))))/$C$3),$M$2*H$113/2)</f>
        <v>1721.25</v>
      </c>
    </row>
    <row r="16" spans="1:13" ht="14.25" thickBot="1">
      <c r="A16" s="4"/>
      <c r="B16" s="175" t="s">
        <v>136</v>
      </c>
      <c r="C16" s="34"/>
      <c r="D16" s="245" t="s">
        <v>115</v>
      </c>
      <c r="E16" s="240"/>
      <c r="F16" s="53" t="s">
        <v>53</v>
      </c>
      <c r="G16" s="136"/>
      <c r="H16" s="95">
        <v>204</v>
      </c>
      <c r="I16" s="38" t="s">
        <v>71</v>
      </c>
      <c r="J16" s="47" t="s">
        <v>15</v>
      </c>
      <c r="K16" s="35">
        <f>H16*IF(LEFT(I16,1)="U",$H$112,IF(LEFT(I16,1)="E",$H$113,IF(LEFT(I16,1)="C",$H$114,IF(LEFT(I16,1)="P",$H$115,IF(LEFT(I16,1)="Y",$H$116,$H$116)))))/$C$3</f>
        <v>11704.5</v>
      </c>
      <c r="L16" s="4"/>
      <c r="M16" s="89">
        <f>IF(G16&lt;&gt;"",(G16*IF(LEFT(I16,1)="U",$H$112,IF(LEFT(I16,1)="E",$H$113,IF(LEFT(I16,1)="C",$H$114,IF(LEFT(I16,1)="P",$H$115,IF(LEFT(I16,1)="Y",$H$116,$H$116)))))/$C$3),$M$3*H$113/IF(MOD(ROW(),12)=0,1,2))+IF(LEFT(B16,1)="朝",0,10*$H$113)</f>
        <v>3442.5</v>
      </c>
    </row>
    <row r="17" spans="1:13" ht="14.25">
      <c r="A17" s="1"/>
      <c r="B17" s="46">
        <f>B13+1</f>
        <v>40509</v>
      </c>
      <c r="C17" s="28" t="s">
        <v>6</v>
      </c>
      <c r="D17" s="48"/>
      <c r="E17" s="49"/>
      <c r="F17" s="55"/>
      <c r="G17" s="133"/>
      <c r="H17" s="39"/>
      <c r="I17" s="36"/>
      <c r="J17" s="41"/>
      <c r="K17" s="30">
        <f>H17*IF(LEFT(I17,1)="U",$H$112,IF(LEFT(I17,1)="E",$H$113,IF(LEFT(I17,1)="C",$H$114,IF(LEFT(I17,1)="P",$H$115,IF(LEFT(I17,1)="Y",$H$116,$H$116)))))</f>
        <v>0</v>
      </c>
      <c r="L17" s="1"/>
      <c r="M17" s="88">
        <f>G17*IF(LEFT(I17,1)="U",$H$112,IF(LEFT(I17,1)="E",$H$113,IF(LEFT(I17,1)="C",$H$114,IF(LEFT(I17,1)="P",$H$115,IF(LEFT(I17,1)="Y",$H$116,$H$116)))))</f>
        <v>0</v>
      </c>
    </row>
    <row r="18" spans="1:13" ht="15" thickBot="1">
      <c r="A18" s="1"/>
      <c r="B18" s="31" t="str">
        <f>IF(WEEKDAY(B17)=1,"Sun.",IF(WEEKDAY(B17)=2,"Mon.",IF(WEEKDAY(B17)=3,"Tues.",IF(WEEKDAY(B17)=4,"Wed.",IF(WEEKDAY(B17)=5,"Thur.",IF(WEEKDAY(B17)=6,"Fri.","Sat."))))))</f>
        <v>Sat.</v>
      </c>
      <c r="C18" s="32"/>
      <c r="D18" s="50" t="s">
        <v>95</v>
      </c>
      <c r="E18" s="51"/>
      <c r="F18" s="56"/>
      <c r="G18" s="134"/>
      <c r="H18" s="40"/>
      <c r="I18" s="37"/>
      <c r="J18" s="41"/>
      <c r="K18" s="33">
        <f>H18*IF(LEFT(I18,1)="U",$H$112,IF(LEFT(I18,1)="E",$H$113,IF(LEFT(I18,1)="C",$H$114,IF(LEFT(I18,1)="P",$H$115,IF(LEFT(I18,1)="Y",$H$116,$H$116)))))</f>
        <v>0</v>
      </c>
      <c r="L18" s="1"/>
      <c r="M18" s="89">
        <f>G18*IF(LEFT(I18,1)="U",$H$112,IF(LEFT(I18,1)="E",$H$113,IF(LEFT(I18,1)="C",$H$114,IF(LEFT(I18,1)="P",$H$115,IF(LEFT(I18,1)="Y",$H$116,$H$116)))))</f>
        <v>0</v>
      </c>
    </row>
    <row r="19" spans="1:13" ht="14.25">
      <c r="A19" s="1"/>
      <c r="B19" s="173"/>
      <c r="C19" s="32" t="s">
        <v>5</v>
      </c>
      <c r="D19" s="50"/>
      <c r="E19" s="52"/>
      <c r="F19" s="50"/>
      <c r="G19" s="135"/>
      <c r="H19" s="40">
        <v>183</v>
      </c>
      <c r="I19" s="37" t="s">
        <v>71</v>
      </c>
      <c r="J19" s="41"/>
      <c r="K19" s="33">
        <f>H19*IF(LEFT(I19,1)="U",$H$112,IF(LEFT(I19,1)="E",$H$113,IF(LEFT(I19,1)="C",$H$114,IF(LEFT(I19,1)="P",$H$115,IF(LEFT(I19,1)="Y",$H$116,$H$116)))))/$C$3</f>
        <v>10499.625</v>
      </c>
      <c r="L19" s="1"/>
      <c r="M19" s="88">
        <f>IF(G19&lt;&gt;"",(G19*IF(LEFT(I19,1)="U",$H$112,IF(LEFT(I19,1)="E",$H$113,IF(LEFT(I19,1)="C",$H$114,IF(LEFT(I19,1)="P",$H$115,IF(LEFT(I19,1)="Y",$H$116,$H$116)))))/$C$3),$M$2*H$113/2)</f>
        <v>1721.25</v>
      </c>
    </row>
    <row r="20" spans="1:13" ht="14.25" thickBot="1">
      <c r="A20" s="4"/>
      <c r="B20" s="175" t="s">
        <v>136</v>
      </c>
      <c r="C20" s="34"/>
      <c r="D20" s="245" t="s">
        <v>115</v>
      </c>
      <c r="E20" s="240"/>
      <c r="F20" s="53" t="s">
        <v>53</v>
      </c>
      <c r="G20" s="136"/>
      <c r="H20" s="95">
        <v>140</v>
      </c>
      <c r="I20" s="38" t="s">
        <v>71</v>
      </c>
      <c r="J20" s="47" t="s">
        <v>15</v>
      </c>
      <c r="K20" s="35">
        <f>H20*IF(LEFT(I20,1)="U",$H$112,IF(LEFT(I20,1)="E",$H$113,IF(LEFT(I20,1)="C",$H$114,IF(LEFT(I20,1)="P",$H$115,IF(LEFT(I20,1)="Y",$H$116,$H$116)))))/$C$3</f>
        <v>8032.5</v>
      </c>
      <c r="L20" s="4"/>
      <c r="M20" s="89">
        <f>IF(G20&lt;&gt;"",(G20*IF(LEFT(I20,1)="U",$H$112,IF(LEFT(I20,1)="E",$H$113,IF(LEFT(I20,1)="C",$H$114,IF(LEFT(I20,1)="P",$H$115,IF(LEFT(I20,1)="Y",$H$116,$H$116)))))/$C$3),$M$3*H$113/IF(MOD(ROW(),12)=0,1,2))+IF(LEFT(B20,1)="朝",0,10*$H$113)</f>
        <v>3442.5</v>
      </c>
    </row>
    <row r="21" spans="1:13" ht="14.25">
      <c r="A21" s="1"/>
      <c r="B21" s="46">
        <f>B17+1</f>
        <v>40510</v>
      </c>
      <c r="C21" s="28" t="s">
        <v>6</v>
      </c>
      <c r="D21" s="48" t="s">
        <v>98</v>
      </c>
      <c r="E21" s="49"/>
      <c r="F21" s="55"/>
      <c r="G21" s="133"/>
      <c r="H21" s="93">
        <f>1300</f>
        <v>1300</v>
      </c>
      <c r="I21" s="36" t="s">
        <v>43</v>
      </c>
      <c r="J21" s="70" t="s">
        <v>73</v>
      </c>
      <c r="K21" s="30">
        <f>H21*IF(LEFT(I21,1)="U",$H$112,IF(LEFT(I21,1)="E",$H$113,IF(LEFT(I21,1)="C",$H$114,IF(LEFT(I21,1)="P",$H$115,IF(LEFT(I21,1)="Y",$H$116,$H$116)))))</f>
        <v>1300</v>
      </c>
      <c r="L21" s="1"/>
      <c r="M21" s="88">
        <f>G21*IF(LEFT(I21,1)="U",$H$112,IF(LEFT(I21,1)="E",$H$113,IF(LEFT(I21,1)="C",$H$114,IF(LEFT(I21,1)="P",$H$115,IF(LEFT(I21,1)="Y",$H$116,$H$116)))))</f>
        <v>0</v>
      </c>
    </row>
    <row r="22" spans="1:13" ht="15" thickBot="1">
      <c r="A22" s="1"/>
      <c r="B22" s="31" t="str">
        <f>IF(WEEKDAY(B21)=1,"Sun.",IF(WEEKDAY(B21)=2,"Mon.",IF(WEEKDAY(B21)=3,"Tues.",IF(WEEKDAY(B21)=4,"Wed.",IF(WEEKDAY(B21)=5,"Thur.",IF(WEEKDAY(B21)=6,"Fri.","Sat."))))))</f>
        <v>Sun.</v>
      </c>
      <c r="C22" s="32"/>
      <c r="D22" s="50" t="s">
        <v>94</v>
      </c>
      <c r="E22" s="51"/>
      <c r="F22" s="56"/>
      <c r="G22" s="134"/>
      <c r="H22" s="97">
        <v>2000</v>
      </c>
      <c r="I22" s="37" t="s">
        <v>74</v>
      </c>
      <c r="J22" s="138" t="s">
        <v>90</v>
      </c>
      <c r="K22" s="33">
        <f>H22*IF(LEFT(I22,1)="U",$H$112,IF(LEFT(I22,1)="E",$H$113,IF(LEFT(I22,1)="C",$H$114,IF(LEFT(I22,1)="P",$H$115,IF(LEFT(I22,1)="Y",$H$116,$H$116)))))</f>
        <v>2000</v>
      </c>
      <c r="L22" s="1"/>
      <c r="M22" s="89">
        <f>G22*IF(LEFT(I22,1)="U",$H$112,IF(LEFT(I22,1)="E",$H$113,IF(LEFT(I22,1)="C",$H$114,IF(LEFT(I22,1)="P",$H$115,IF(LEFT(I22,1)="Y",$H$116,$H$116)))))</f>
        <v>0</v>
      </c>
    </row>
    <row r="23" spans="1:13" ht="14.25">
      <c r="A23" s="1"/>
      <c r="B23" s="173"/>
      <c r="C23" s="32" t="s">
        <v>5</v>
      </c>
      <c r="D23" s="50"/>
      <c r="E23" s="52"/>
      <c r="F23" s="50"/>
      <c r="G23" s="135"/>
      <c r="H23" s="40"/>
      <c r="I23" s="37" t="s">
        <v>71</v>
      </c>
      <c r="J23" s="41"/>
      <c r="K23" s="33">
        <f>H23*IF(LEFT(I23,1)="U",$H$112,IF(LEFT(I23,1)="E",$H$113,IF(LEFT(I23,1)="C",$H$114,IF(LEFT(I23,1)="P",$H$115,IF(LEFT(I23,1)="Y",$H$116,$H$116)))))/$C$3</f>
        <v>0</v>
      </c>
      <c r="L23" s="1"/>
      <c r="M23" s="88">
        <f>IF(G23&lt;&gt;"",(G23*IF(LEFT(I23,1)="U",$H$112,IF(LEFT(I23,1)="E",$H$113,IF(LEFT(I23,1)="C",$H$114,IF(LEFT(I23,1)="P",$H$115,IF(LEFT(I23,1)="Y",$H$116,$H$116)))))/$C$3),$M$2*H$113/2)</f>
        <v>1721.25</v>
      </c>
    </row>
    <row r="24" spans="1:13" ht="14.25" thickBot="1">
      <c r="A24" s="4"/>
      <c r="B24" s="175" t="s">
        <v>147</v>
      </c>
      <c r="C24" s="34"/>
      <c r="D24" s="239"/>
      <c r="E24" s="240"/>
      <c r="F24" s="126" t="s">
        <v>56</v>
      </c>
      <c r="G24" s="136"/>
      <c r="H24" s="95">
        <v>140</v>
      </c>
      <c r="I24" s="38" t="s">
        <v>71</v>
      </c>
      <c r="J24" s="47" t="s">
        <v>15</v>
      </c>
      <c r="K24" s="35">
        <f>H24*IF(LEFT(I24,1)="U",$H$112,IF(LEFT(I24,1)="E",$H$113,IF(LEFT(I24,1)="C",$H$114,IF(LEFT(I24,1)="P",$H$115,IF(LEFT(I24,1)="Y",$H$116,$H$116)))))/$C$3</f>
        <v>8032.5</v>
      </c>
      <c r="L24" s="4"/>
      <c r="M24" s="89">
        <f>IF(G24&lt;&gt;"",(G24*IF(LEFT(I24,1)="U",$H$112,IF(LEFT(I24,1)="E",$H$113,IF(LEFT(I24,1)="C",$H$114,IF(LEFT(I24,1)="P",$H$115,IF(LEFT(I24,1)="Y",$H$116,$H$116)))))/$C$3),$M$3*H$113/IF(MOD(ROW(),12)=0,1,2))+IF(LEFT(B24,1)="朝",0,10*$H$113)</f>
        <v>8032.5</v>
      </c>
    </row>
    <row r="25" spans="1:13" ht="14.25">
      <c r="A25" s="1"/>
      <c r="B25" s="46">
        <f>B21+1</f>
        <v>40511</v>
      </c>
      <c r="C25" s="28" t="s">
        <v>6</v>
      </c>
      <c r="D25" s="132" t="s">
        <v>110</v>
      </c>
      <c r="E25" s="49"/>
      <c r="F25" s="55"/>
      <c r="G25" s="133"/>
      <c r="H25" s="93">
        <f>1300*2</f>
        <v>2600</v>
      </c>
      <c r="I25" s="36" t="s">
        <v>43</v>
      </c>
      <c r="J25" s="70" t="s">
        <v>73</v>
      </c>
      <c r="K25" s="30">
        <f>H25*IF(LEFT(I25,1)="U",$H$112,IF(LEFT(I25,1)="E",$H$113,IF(LEFT(I25,1)="C",$H$114,IF(LEFT(I25,1)="P",$H$115,IF(LEFT(I25,1)="Y",$H$116,$H$116)))))</f>
        <v>2600</v>
      </c>
      <c r="L25" s="1"/>
      <c r="M25" s="88">
        <f>G25*IF(LEFT(I25,1)="U",$H$112,IF(LEFT(I25,1)="E",$H$113,IF(LEFT(I25,1)="C",$H$114,IF(LEFT(I25,1)="P",$H$115,IF(LEFT(I25,1)="Y",$H$116,$H$116)))))</f>
        <v>0</v>
      </c>
    </row>
    <row r="26" spans="1:13" ht="15" thickBot="1">
      <c r="A26" s="1"/>
      <c r="B26" s="31" t="str">
        <f>IF(WEEKDAY(B25)=1,"Sun.",IF(WEEKDAY(B25)=2,"Mon.",IF(WEEKDAY(B25)=3,"Tues.",IF(WEEKDAY(B25)=4,"Wed.",IF(WEEKDAY(B25)=5,"Thur.",IF(WEEKDAY(B25)=6,"Fri.","Sat."))))))</f>
        <v>Mon.</v>
      </c>
      <c r="C26" s="32"/>
      <c r="D26" s="50" t="s">
        <v>111</v>
      </c>
      <c r="E26" s="51"/>
      <c r="F26" s="56"/>
      <c r="G26" s="137"/>
      <c r="H26" s="97">
        <v>2000</v>
      </c>
      <c r="I26" s="37" t="s">
        <v>74</v>
      </c>
      <c r="J26" s="138" t="s">
        <v>90</v>
      </c>
      <c r="K26" s="33">
        <f>H26*IF(LEFT(I26,1)="U",$H$112,IF(LEFT(I26,1)="E",$H$113,IF(LEFT(I26,1)="C",$H$114,IF(LEFT(I26,1)="P",$H$115,IF(LEFT(I26,1)="Y",$H$116,$H$116)))))</f>
        <v>2000</v>
      </c>
      <c r="L26" s="1"/>
      <c r="M26" s="89">
        <f>G26*IF(LEFT(I26,1)="U",$H$112,IF(LEFT(I26,1)="E",$H$113,IF(LEFT(I26,1)="C",$H$114,IF(LEFT(I26,1)="P",$H$115,IF(LEFT(I26,1)="Y",$H$116,$H$116)))))</f>
        <v>0</v>
      </c>
    </row>
    <row r="27" spans="1:13" ht="14.25">
      <c r="A27" s="1"/>
      <c r="B27" s="173"/>
      <c r="C27" s="32" t="s">
        <v>5</v>
      </c>
      <c r="D27" s="50"/>
      <c r="E27" s="52"/>
      <c r="F27" s="50"/>
      <c r="G27" s="135"/>
      <c r="H27" s="40"/>
      <c r="I27" s="37" t="s">
        <v>71</v>
      </c>
      <c r="J27" s="41"/>
      <c r="K27" s="33">
        <f>H27*IF(LEFT(I27,1)="U",$H$112,IF(LEFT(I27,1)="E",$H$113,IF(LEFT(I27,1)="C",$H$114,IF(LEFT(I27,1)="P",$H$115,IF(LEFT(I27,1)="Y",$H$116,$H$116)))))/$C$3</f>
        <v>0</v>
      </c>
      <c r="L27" s="1"/>
      <c r="M27" s="88">
        <f>IF(G27&lt;&gt;"",(G27*IF(LEFT(I27,1)="U",$H$112,IF(LEFT(I27,1)="E",$H$113,IF(LEFT(I27,1)="C",$H$114,IF(LEFT(I27,1)="P",$H$115,IF(LEFT(I27,1)="Y",$H$116,$H$116)))))/$C$3),$M$2*H$113/2)</f>
        <v>1721.25</v>
      </c>
    </row>
    <row r="28" spans="1:13" ht="14.25" thickBot="1">
      <c r="A28" s="4"/>
      <c r="B28" s="175" t="s">
        <v>136</v>
      </c>
      <c r="C28" s="34"/>
      <c r="D28" s="239"/>
      <c r="E28" s="240"/>
      <c r="F28" s="53" t="s">
        <v>22</v>
      </c>
      <c r="G28" s="136"/>
      <c r="H28" s="95">
        <v>140</v>
      </c>
      <c r="I28" s="38" t="s">
        <v>71</v>
      </c>
      <c r="J28" s="47" t="s">
        <v>15</v>
      </c>
      <c r="K28" s="35">
        <f>H28*IF(LEFT(I28,1)="U",$H$112,IF(LEFT(I28,1)="E",$H$113,IF(LEFT(I28,1)="C",$H$114,IF(LEFT(I28,1)="P",$H$115,IF(LEFT(I28,1)="Y",$H$116,$H$116)))))/$C$3</f>
        <v>8032.5</v>
      </c>
      <c r="L28" s="4"/>
      <c r="M28" s="89">
        <f>IF(G28&lt;&gt;"",(G28*IF(LEFT(I28,1)="U",$H$112,IF(LEFT(I28,1)="E",$H$113,IF(LEFT(I28,1)="C",$H$114,IF(LEFT(I28,1)="P",$H$115,IF(LEFT(I28,1)="Y",$H$116,$H$116)))))/$C$3),$M$3*H$113/IF(MOD(ROW(),12)=0,1,2))+IF(LEFT(B28,1)="朝",0,10*$H$113)</f>
        <v>3442.5</v>
      </c>
    </row>
    <row r="29" spans="1:13" ht="14.25">
      <c r="A29" s="1"/>
      <c r="B29" s="46">
        <f>B25+1</f>
        <v>40512</v>
      </c>
      <c r="C29" s="28" t="s">
        <v>6</v>
      </c>
      <c r="D29" s="48"/>
      <c r="E29" s="49"/>
      <c r="F29" s="55"/>
      <c r="G29" s="133"/>
      <c r="H29" s="39"/>
      <c r="I29" s="36"/>
      <c r="J29" s="29"/>
      <c r="K29" s="30">
        <f>H29*IF(LEFT(I29,1)="U",$H$112,IF(LEFT(I29,1)="E",$H$113,IF(LEFT(I29,1)="C",$H$114,IF(LEFT(I29,1)="P",$H$115,IF(LEFT(I29,1)="Y",$H$116,$H$116)))))</f>
        <v>0</v>
      </c>
      <c r="L29" s="1"/>
      <c r="M29" s="88">
        <f>G29*IF(LEFT(I29,1)="U",$H$112,IF(LEFT(I29,1)="E",$H$113,IF(LEFT(I29,1)="C",$H$114,IF(LEFT(I29,1)="P",$H$115,IF(LEFT(I29,1)="Y",$H$116,$H$116)))))</f>
        <v>0</v>
      </c>
    </row>
    <row r="30" spans="1:13" ht="15" thickBot="1">
      <c r="A30" s="1"/>
      <c r="B30" s="31" t="str">
        <f>IF(WEEKDAY(B29)=1,"Sun.",IF(WEEKDAY(B29)=2,"Mon.",IF(WEEKDAY(B29)=3,"Tues.",IF(WEEKDAY(B29)=4,"Wed.",IF(WEEKDAY(B29)=5,"Thur.",IF(WEEKDAY(B29)=6,"Fri.","Sat."))))))</f>
        <v>Tues.</v>
      </c>
      <c r="C30" s="32"/>
      <c r="D30" s="50" t="s">
        <v>97</v>
      </c>
      <c r="E30" s="51"/>
      <c r="F30" s="56"/>
      <c r="G30" s="134"/>
      <c r="H30" s="40"/>
      <c r="I30" s="37"/>
      <c r="J30" s="41"/>
      <c r="K30" s="33">
        <f>H30*IF(LEFT(I30,1)="U",$H$112,IF(LEFT(I30,1)="E",$H$113,IF(LEFT(I30,1)="C",$H$114,IF(LEFT(I30,1)="P",$H$115,IF(LEFT(I30,1)="Y",$H$116,$H$116)))))</f>
        <v>0</v>
      </c>
      <c r="L30" s="1"/>
      <c r="M30" s="89">
        <f>G30*IF(LEFT(I30,1)="U",$H$112,IF(LEFT(I30,1)="E",$H$113,IF(LEFT(I30,1)="C",$H$114,IF(LEFT(I30,1)="P",$H$115,IF(LEFT(I30,1)="Y",$H$116,$H$116)))))</f>
        <v>0</v>
      </c>
    </row>
    <row r="31" spans="1:13" ht="14.25">
      <c r="A31" s="1"/>
      <c r="B31" s="173"/>
      <c r="C31" s="32" t="s">
        <v>5</v>
      </c>
      <c r="D31" s="50"/>
      <c r="E31" s="52"/>
      <c r="F31" s="50"/>
      <c r="G31" s="135"/>
      <c r="H31" s="40"/>
      <c r="I31" s="37" t="s">
        <v>71</v>
      </c>
      <c r="J31" s="41"/>
      <c r="K31" s="33">
        <f>H31*IF(LEFT(I31,1)="U",$H$112,IF(LEFT(I31,1)="E",$H$113,IF(LEFT(I31,1)="C",$H$114,IF(LEFT(I31,1)="P",$H$115,IF(LEFT(I31,1)="Y",$H$116,$H$116)))))/$C$3</f>
        <v>0</v>
      </c>
      <c r="L31" s="1"/>
      <c r="M31" s="88">
        <f>IF(G31&lt;&gt;"",(G31*IF(LEFT(I31,1)="U",$H$112,IF(LEFT(I31,1)="E",$H$113,IF(LEFT(I31,1)="C",$H$114,IF(LEFT(I31,1)="P",$H$115,IF(LEFT(I31,1)="Y",$H$116,$H$116)))))/$C$3),$M$2*H$113/2)</f>
        <v>1721.25</v>
      </c>
    </row>
    <row r="32" spans="1:13" ht="14.25" thickBot="1">
      <c r="A32" s="4"/>
      <c r="B32" s="175" t="s">
        <v>136</v>
      </c>
      <c r="C32" s="34"/>
      <c r="D32" s="239"/>
      <c r="E32" s="240"/>
      <c r="F32" s="53" t="s">
        <v>54</v>
      </c>
      <c r="G32" s="136"/>
      <c r="H32" s="95">
        <v>140</v>
      </c>
      <c r="I32" s="38" t="s">
        <v>71</v>
      </c>
      <c r="J32" s="47" t="s">
        <v>15</v>
      </c>
      <c r="K32" s="35">
        <f>H32*IF(LEFT(I32,1)="U",$H$112,IF(LEFT(I32,1)="E",$H$113,IF(LEFT(I32,1)="C",$H$114,IF(LEFT(I32,1)="P",$H$115,IF(LEFT(I32,1)="Y",$H$116,$H$116)))))/$C$3</f>
        <v>8032.5</v>
      </c>
      <c r="L32" s="4"/>
      <c r="M32" s="89">
        <f>IF(G32&lt;&gt;"",(G32*IF(LEFT(I32,1)="U",$H$112,IF(LEFT(I32,1)="E",$H$113,IF(LEFT(I32,1)="C",$H$114,IF(LEFT(I32,1)="P",$H$115,IF(LEFT(I32,1)="Y",$H$116,$H$116)))))/$C$3),$M$3*H$113/IF(MOD(ROW(),12)=0,1,2))+IF(LEFT(B32,1)="朝",0,10*$H$113)</f>
        <v>3442.5</v>
      </c>
    </row>
    <row r="33" spans="1:13" ht="14.25">
      <c r="A33" s="1"/>
      <c r="B33" s="46">
        <f>B29+1</f>
        <v>40513</v>
      </c>
      <c r="C33" s="28" t="s">
        <v>6</v>
      </c>
      <c r="D33" s="48" t="s">
        <v>92</v>
      </c>
      <c r="E33" s="49"/>
      <c r="F33" s="55"/>
      <c r="G33" s="133"/>
      <c r="H33" s="93">
        <f>1300</f>
        <v>1300</v>
      </c>
      <c r="I33" s="36" t="s">
        <v>43</v>
      </c>
      <c r="J33" s="70" t="s">
        <v>73</v>
      </c>
      <c r="K33" s="30">
        <f>H33*IF(LEFT(I33,1)="U",$H$112,IF(LEFT(I33,1)="E",$H$113,IF(LEFT(I33,1)="C",$H$114,IF(LEFT(I33,1)="P",$H$115,IF(LEFT(I33,1)="Y",$H$116,$H$116)))))</f>
        <v>1300</v>
      </c>
      <c r="L33" s="1"/>
      <c r="M33" s="88">
        <f>G33*IF(LEFT(I33,1)="U",$H$112,IF(LEFT(I33,1)="E",$H$113,IF(LEFT(I33,1)="C",$H$114,IF(LEFT(I33,1)="P",$H$115,IF(LEFT(I33,1)="Y",$H$116,$H$116)))))</f>
        <v>0</v>
      </c>
    </row>
    <row r="34" spans="1:13" ht="15" thickBot="1">
      <c r="A34" s="1"/>
      <c r="B34" s="31" t="str">
        <f>IF(WEEKDAY(B33)=1,"Sun.",IF(WEEKDAY(B33)=2,"Mon.",IF(WEEKDAY(B33)=3,"Tues.",IF(WEEKDAY(B33)=4,"Wed.",IF(WEEKDAY(B33)=5,"Thur.",IF(WEEKDAY(B33)=6,"Fri.","Sat."))))))</f>
        <v>Wed.</v>
      </c>
      <c r="C34" s="32"/>
      <c r="D34" s="50" t="s">
        <v>93</v>
      </c>
      <c r="E34" s="51"/>
      <c r="F34" s="56"/>
      <c r="G34" s="134"/>
      <c r="H34" s="40"/>
      <c r="I34" s="37"/>
      <c r="J34" s="41"/>
      <c r="K34" s="33">
        <f>H34*IF(LEFT(I34,1)="U",$H$112,IF(LEFT(I34,1)="E",$H$113,IF(LEFT(I34,1)="C",$H$114,IF(LEFT(I34,1)="P",$H$115,IF(LEFT(I34,1)="Y",$H$116,$H$116)))))</f>
        <v>0</v>
      </c>
      <c r="L34" s="1"/>
      <c r="M34" s="89">
        <f>G34*IF(LEFT(I34,1)="U",$H$112,IF(LEFT(I34,1)="E",$H$113,IF(LEFT(I34,1)="C",$H$114,IF(LEFT(I34,1)="P",$H$115,IF(LEFT(I34,1)="Y",$H$116,$H$116)))))</f>
        <v>0</v>
      </c>
    </row>
    <row r="35" spans="1:13" ht="14.25">
      <c r="A35" s="1"/>
      <c r="B35" s="173"/>
      <c r="C35" s="32" t="s">
        <v>5</v>
      </c>
      <c r="D35" s="50" t="s">
        <v>96</v>
      </c>
      <c r="E35" s="52"/>
      <c r="F35" s="50"/>
      <c r="G35" s="135"/>
      <c r="H35" s="40"/>
      <c r="I35" s="37" t="s">
        <v>71</v>
      </c>
      <c r="J35" s="41"/>
      <c r="K35" s="33">
        <f>H35*IF(LEFT(I35,1)="U",$H$112,IF(LEFT(I35,1)="E",$H$113,IF(LEFT(I35,1)="C",$H$114,IF(LEFT(I35,1)="P",$H$115,IF(LEFT(I35,1)="Y",$H$116,$H$116)))))/$C$3</f>
        <v>0</v>
      </c>
      <c r="L35" s="1"/>
      <c r="M35" s="88">
        <f>IF(G35&lt;&gt;"",(G35*IF(LEFT(I35,1)="U",$H$112,IF(LEFT(I35,1)="E",$H$113,IF(LEFT(I35,1)="C",$H$114,IF(LEFT(I35,1)="P",$H$115,IF(LEFT(I35,1)="Y",$H$116,$H$116)))))/$C$3),$M$2*H$113/2)</f>
        <v>1721.25</v>
      </c>
    </row>
    <row r="36" spans="1:13" ht="14.25" thickBot="1">
      <c r="A36" s="4"/>
      <c r="B36" s="175" t="s">
        <v>136</v>
      </c>
      <c r="C36" s="34"/>
      <c r="D36" s="239"/>
      <c r="E36" s="240"/>
      <c r="F36" s="53" t="s">
        <v>57</v>
      </c>
      <c r="G36" s="136"/>
      <c r="H36" s="95">
        <v>140</v>
      </c>
      <c r="I36" s="38" t="s">
        <v>71</v>
      </c>
      <c r="J36" s="47" t="s">
        <v>15</v>
      </c>
      <c r="K36" s="35">
        <f>H36*IF(LEFT(I36,1)="U",$H$112,IF(LEFT(I36,1)="E",$H$113,IF(LEFT(I36,1)="C",$H$114,IF(LEFT(I36,1)="P",$H$115,IF(LEFT(I36,1)="Y",$H$116,$H$116)))))/$C$3</f>
        <v>8032.5</v>
      </c>
      <c r="L36" s="4"/>
      <c r="M36" s="89">
        <f>IF(G36&lt;&gt;"",(G36*IF(LEFT(I36,1)="U",$H$112,IF(LEFT(I36,1)="E",$H$113,IF(LEFT(I36,1)="C",$H$114,IF(LEFT(I36,1)="P",$H$115,IF(LEFT(I36,1)="Y",$H$116,$H$116)))))/$C$3),$M$3*H$113/IF(MOD(ROW(),12)=0,1,2))+IF(LEFT(B36,1)="朝",0,10*$H$113)</f>
        <v>6885</v>
      </c>
    </row>
    <row r="37" spans="1:13" ht="14.25">
      <c r="A37" s="1"/>
      <c r="B37" s="46">
        <f>B33+1</f>
        <v>40514</v>
      </c>
      <c r="C37" s="28" t="s">
        <v>6</v>
      </c>
      <c r="D37" s="48"/>
      <c r="E37" s="49"/>
      <c r="F37" s="55"/>
      <c r="G37" s="133"/>
      <c r="H37" s="93"/>
      <c r="I37" s="36"/>
      <c r="J37" s="70"/>
      <c r="K37" s="30">
        <f>H37*IF(LEFT(I37,1)="U",$H$112,IF(LEFT(I37,1)="E",$H$113,IF(LEFT(I37,1)="C",$H$114,IF(LEFT(I37,1)="P",$H$115,IF(LEFT(I37,1)="Y",$H$116,$H$116)))))</f>
        <v>0</v>
      </c>
      <c r="L37" s="1"/>
      <c r="M37" s="88">
        <f>G37*IF(LEFT(I37,1)="U",$H$112,IF(LEFT(I37,1)="E",$H$113,IF(LEFT(I37,1)="C",$H$114,IF(LEFT(I37,1)="P",$H$115,IF(LEFT(I37,1)="Y",$H$116,$H$116)))))</f>
        <v>0</v>
      </c>
    </row>
    <row r="38" spans="1:13" ht="15" thickBot="1">
      <c r="A38" s="1"/>
      <c r="B38" s="31" t="str">
        <f>IF(WEEKDAY(B37)=1,"Sun.",IF(WEEKDAY(B37)=2,"Mon.",IF(WEEKDAY(B37)=3,"Tues.",IF(WEEKDAY(B37)=4,"Wed.",IF(WEEKDAY(B37)=5,"Thur.",IF(WEEKDAY(B37)=6,"Fri.","Sat."))))))</f>
        <v>Thur.</v>
      </c>
      <c r="C38" s="32"/>
      <c r="D38" s="50" t="s">
        <v>99</v>
      </c>
      <c r="E38" s="51"/>
      <c r="F38" s="56"/>
      <c r="G38" s="137"/>
      <c r="H38" s="96"/>
      <c r="I38" s="37"/>
      <c r="J38" s="41"/>
      <c r="K38" s="33">
        <f>H38*IF(LEFT(I38,1)="U",$H$112,IF(LEFT(I38,1)="E",$H$113,IF(LEFT(I38,1)="C",$H$114,IF(LEFT(I38,1)="P",$H$115,IF(LEFT(I38,1)="Y",$H$116,$H$116)))))</f>
        <v>0</v>
      </c>
      <c r="L38" s="1"/>
      <c r="M38" s="89">
        <f>G38*IF(LEFT(I38,1)="U",$H$112,IF(LEFT(I38,1)="E",$H$113,IF(LEFT(I38,1)="C",$H$114,IF(LEFT(I38,1)="P",$H$115,IF(LEFT(I38,1)="Y",$H$116,$H$116)))))</f>
        <v>0</v>
      </c>
    </row>
    <row r="39" spans="1:13" ht="14.25">
      <c r="A39" s="1"/>
      <c r="B39" s="173"/>
      <c r="C39" s="32" t="s">
        <v>5</v>
      </c>
      <c r="D39" s="50"/>
      <c r="E39" s="52"/>
      <c r="F39" s="50"/>
      <c r="G39" s="135"/>
      <c r="H39" s="40"/>
      <c r="I39" s="37" t="s">
        <v>71</v>
      </c>
      <c r="J39" s="41"/>
      <c r="K39" s="33">
        <f>H39*IF(LEFT(I39,1)="U",$H$112,IF(LEFT(I39,1)="E",$H$113,IF(LEFT(I39,1)="C",$H$114,IF(LEFT(I39,1)="P",$H$115,IF(LEFT(I39,1)="Y",$H$116,$H$116)))))/$C$3</f>
        <v>0</v>
      </c>
      <c r="L39" s="1"/>
      <c r="M39" s="88">
        <f>IF(G39&lt;&gt;"",(G39*IF(LEFT(I39,1)="U",$H$112,IF(LEFT(I39,1)="E",$H$113,IF(LEFT(I39,1)="C",$H$114,IF(LEFT(I39,1)="P",$H$115,IF(LEFT(I39,1)="Y",$H$116,$H$116)))))/$C$3),$M$2*H$113/2)</f>
        <v>1721.25</v>
      </c>
    </row>
    <row r="40" spans="1:13" ht="14.25" thickBot="1">
      <c r="A40" s="4"/>
      <c r="B40" s="175" t="s">
        <v>136</v>
      </c>
      <c r="C40" s="34"/>
      <c r="D40" s="245"/>
      <c r="E40" s="240"/>
      <c r="F40" s="53" t="s">
        <v>57</v>
      </c>
      <c r="G40" s="136"/>
      <c r="H40" s="95">
        <v>140</v>
      </c>
      <c r="I40" s="38" t="s">
        <v>71</v>
      </c>
      <c r="J40" s="47" t="s">
        <v>15</v>
      </c>
      <c r="K40" s="35">
        <f>H40*IF(LEFT(I40,1)="U",$H$112,IF(LEFT(I40,1)="E",$H$113,IF(LEFT(I40,1)="C",$H$114,IF(LEFT(I40,1)="P",$H$115,IF(LEFT(I40,1)="Y",$H$116,$H$116)))))/$C$3</f>
        <v>8032.5</v>
      </c>
      <c r="L40" s="4"/>
      <c r="M40" s="89">
        <f>IF(G40&lt;&gt;"",(G40*IF(LEFT(I40,1)="U",$H$112,IF(LEFT(I40,1)="E",$H$113,IF(LEFT(I40,1)="C",$H$114,IF(LEFT(I40,1)="P",$H$115,IF(LEFT(I40,1)="Y",$H$116,$H$116)))))/$C$3),$M$3*H$113/IF(MOD(ROW(),12)=0,1,2))+IF(LEFT(B40,1)="朝",0,10*$H$113)</f>
        <v>3442.5</v>
      </c>
    </row>
    <row r="41" spans="1:13" ht="14.25">
      <c r="A41" s="1"/>
      <c r="B41" s="46">
        <f>B37+1</f>
        <v>40515</v>
      </c>
      <c r="C41" s="28" t="s">
        <v>6</v>
      </c>
      <c r="D41" s="48" t="s">
        <v>100</v>
      </c>
      <c r="E41" s="49"/>
      <c r="F41" s="55"/>
      <c r="G41" s="133"/>
      <c r="H41" s="39"/>
      <c r="I41" s="36"/>
      <c r="J41" s="29"/>
      <c r="K41" s="30">
        <f>H41*IF(LEFT(I41,1)="U",$H$112,IF(LEFT(I41,1)="E",$H$113,IF(LEFT(I41,1)="C",$H$114,IF(LEFT(I41,1)="P",$H$115,IF(LEFT(I41,1)="Y",$H$116,$H$116)))))</f>
        <v>0</v>
      </c>
      <c r="L41" s="1"/>
      <c r="M41" s="88">
        <f>G41*IF(LEFT(I41,1)="U",$H$112,IF(LEFT(I41,1)="E",$H$113,IF(LEFT(I41,1)="C",$H$114,IF(LEFT(I41,1)="P",$H$115,IF(LEFT(I41,1)="Y",$H$116,$H$116)))))</f>
        <v>0</v>
      </c>
    </row>
    <row r="42" spans="1:13" ht="15" thickBot="1">
      <c r="A42" s="1"/>
      <c r="B42" s="31" t="str">
        <f>IF(WEEKDAY(B41)=1,"Sun.",IF(WEEKDAY(B41)=2,"Mon.",IF(WEEKDAY(B41)=3,"Tues.",IF(WEEKDAY(B41)=4,"Wed.",IF(WEEKDAY(B41)=5,"Thur.",IF(WEEKDAY(B41)=6,"Fri.","Sat."))))))</f>
        <v>Fri.</v>
      </c>
      <c r="C42" s="32"/>
      <c r="D42" s="50" t="s">
        <v>66</v>
      </c>
      <c r="E42" s="51"/>
      <c r="F42" s="56"/>
      <c r="G42" s="134"/>
      <c r="H42" s="149">
        <v>20</v>
      </c>
      <c r="I42" s="37" t="s">
        <v>71</v>
      </c>
      <c r="J42" s="138" t="s">
        <v>90</v>
      </c>
      <c r="K42" s="33">
        <f>H42*IF(LEFT(I42,1)="U",$H$112,IF(LEFT(I42,1)="E",$H$113,IF(LEFT(I42,1)="C",$H$114,IF(LEFT(I42,1)="P",$H$115,IF(LEFT(I42,1)="Y",$H$116,$H$116)))))</f>
        <v>2295</v>
      </c>
      <c r="L42" s="1"/>
      <c r="M42" s="89">
        <f>G42*IF(LEFT(I42,1)="U",$H$112,IF(LEFT(I42,1)="E",$H$113,IF(LEFT(I42,1)="C",$H$114,IF(LEFT(I42,1)="P",$H$115,IF(LEFT(I42,1)="Y",$H$116,$H$116)))))</f>
        <v>0</v>
      </c>
    </row>
    <row r="43" spans="1:13" ht="14.25">
      <c r="A43" s="1"/>
      <c r="B43" s="173"/>
      <c r="C43" s="32" t="s">
        <v>5</v>
      </c>
      <c r="D43" s="50" t="s">
        <v>101</v>
      </c>
      <c r="E43" s="52"/>
      <c r="F43" s="50"/>
      <c r="G43" s="135"/>
      <c r="H43" s="40"/>
      <c r="I43" s="37" t="s">
        <v>71</v>
      </c>
      <c r="J43" s="41"/>
      <c r="K43" s="33">
        <f>H43*IF(LEFT(I43,1)="U",$H$112,IF(LEFT(I43,1)="E",$H$113,IF(LEFT(I43,1)="C",$H$114,IF(LEFT(I43,1)="P",$H$115,IF(LEFT(I43,1)="Y",$H$116,$H$116)))))/$C$3</f>
        <v>0</v>
      </c>
      <c r="L43" s="1"/>
      <c r="M43" s="88">
        <f>IF(G43&lt;&gt;"",(G43*IF(LEFT(I43,1)="U",$H$112,IF(LEFT(I43,1)="E",$H$113,IF(LEFT(I43,1)="C",$H$114,IF(LEFT(I43,1)="P",$H$115,IF(LEFT(I43,1)="Y",$H$116,$H$116)))))/$C$3),$M$2*H$113/2)</f>
        <v>1721.25</v>
      </c>
    </row>
    <row r="44" spans="1:13" ht="14.25" thickBot="1">
      <c r="A44" s="4"/>
      <c r="B44" s="175" t="s">
        <v>136</v>
      </c>
      <c r="C44" s="34"/>
      <c r="D44" s="239"/>
      <c r="E44" s="240"/>
      <c r="F44" s="53" t="s">
        <v>57</v>
      </c>
      <c r="G44" s="136"/>
      <c r="H44" s="95">
        <v>140</v>
      </c>
      <c r="I44" s="38" t="s">
        <v>71</v>
      </c>
      <c r="J44" s="47" t="s">
        <v>15</v>
      </c>
      <c r="K44" s="35">
        <f>H44*IF(LEFT(I44,1)="U",$H$112,IF(LEFT(I44,1)="E",$H$113,IF(LEFT(I44,1)="C",$H$114,IF(LEFT(I44,1)="P",$H$115,IF(LEFT(I44,1)="Y",$H$116,$H$116)))))/$C$3</f>
        <v>8032.5</v>
      </c>
      <c r="L44" s="4"/>
      <c r="M44" s="89">
        <f>IF(G44&lt;&gt;"",(G44*IF(LEFT(I44,1)="U",$H$112,IF(LEFT(I44,1)="E",$H$113,IF(LEFT(I44,1)="C",$H$114,IF(LEFT(I44,1)="P",$H$115,IF(LEFT(I44,1)="Y",$H$116,$H$116)))))/$C$3),$M$3*H$113/IF(MOD(ROW(),12)=0,1,2))+IF(LEFT(B44,1)="朝",0,10*$H$113)</f>
        <v>3442.5</v>
      </c>
    </row>
    <row r="45" spans="1:13" ht="14.25">
      <c r="A45" s="1"/>
      <c r="B45" s="46">
        <f>B41+1</f>
        <v>40516</v>
      </c>
      <c r="C45" s="28" t="s">
        <v>6</v>
      </c>
      <c r="D45" s="48" t="s">
        <v>102</v>
      </c>
      <c r="E45" s="49"/>
      <c r="F45" s="55"/>
      <c r="G45" s="133"/>
      <c r="H45" s="93"/>
      <c r="I45" s="36"/>
      <c r="J45" s="70"/>
      <c r="K45" s="30">
        <f>H45*IF(LEFT(I45,1)="U",$H$112,IF(LEFT(I45,1)="E",$H$113,IF(LEFT(I45,1)="C",$H$114,IF(LEFT(I45,1)="P",$H$115,IF(LEFT(I45,1)="Y",$H$116,$H$116)))))</f>
        <v>0</v>
      </c>
      <c r="L45" s="1"/>
      <c r="M45" s="88">
        <f>G45*IF(LEFT(I45,1)="U",$H$112,IF(LEFT(I45,1)="E",$H$113,IF(LEFT(I45,1)="C",$H$114,IF(LEFT(I45,1)="P",$H$115,IF(LEFT(I45,1)="Y",$H$116,$H$116)))))</f>
        <v>0</v>
      </c>
    </row>
    <row r="46" spans="1:13" ht="15" thickBot="1">
      <c r="A46" s="1"/>
      <c r="B46" s="31" t="str">
        <f>IF(WEEKDAY(B45)=1,"Sun.",IF(WEEKDAY(B45)=2,"Mon.",IF(WEEKDAY(B45)=3,"Tues.",IF(WEEKDAY(B45)=4,"Wed.",IF(WEEKDAY(B45)=5,"Thur.",IF(WEEKDAY(B45)=6,"Fri.","Sat."))))))</f>
        <v>Sat.</v>
      </c>
      <c r="C46" s="32"/>
      <c r="D46" s="54" t="s">
        <v>103</v>
      </c>
      <c r="E46" s="51"/>
      <c r="F46" s="56"/>
      <c r="G46" s="134"/>
      <c r="H46" s="96"/>
      <c r="I46" s="37"/>
      <c r="J46" s="41"/>
      <c r="K46" s="33">
        <f>H46*IF(LEFT(I46,1)="U",$H$112,IF(LEFT(I46,1)="E",$H$113,IF(LEFT(I46,1)="C",$H$114,IF(LEFT(I46,1)="P",$H$115,IF(LEFT(I46,1)="Y",$H$116,$H$116)))))</f>
        <v>0</v>
      </c>
      <c r="L46" s="1"/>
      <c r="M46" s="89">
        <f>G46*IF(LEFT(I46,1)="U",$H$112,IF(LEFT(I46,1)="E",$H$113,IF(LEFT(I46,1)="C",$H$114,IF(LEFT(I46,1)="P",$H$115,IF(LEFT(I46,1)="Y",$H$116,$H$116)))))</f>
        <v>0</v>
      </c>
    </row>
    <row r="47" spans="1:13" ht="14.25">
      <c r="A47" s="1"/>
      <c r="B47" s="173"/>
      <c r="C47" s="32" t="s">
        <v>5</v>
      </c>
      <c r="D47" s="50" t="s">
        <v>104</v>
      </c>
      <c r="E47" s="52"/>
      <c r="F47" s="50"/>
      <c r="G47" s="135"/>
      <c r="H47" s="40"/>
      <c r="I47" s="37" t="s">
        <v>71</v>
      </c>
      <c r="J47" s="41"/>
      <c r="K47" s="33">
        <f>H47*IF(LEFT(I47,1)="U",$H$112,IF(LEFT(I47,1)="E",$H$113,IF(LEFT(I47,1)="C",$H$114,IF(LEFT(I47,1)="P",$H$115,IF(LEFT(I47,1)="Y",$H$116,$H$116)))))/$C$3</f>
        <v>0</v>
      </c>
      <c r="L47" s="1"/>
      <c r="M47" s="88">
        <f>IF(G47&lt;&gt;"",(G47*IF(LEFT(I47,1)="U",$H$112,IF(LEFT(I47,1)="E",$H$113,IF(LEFT(I47,1)="C",$H$114,IF(LEFT(I47,1)="P",$H$115,IF(LEFT(I47,1)="Y",$H$116,$H$116)))))/$C$3),$M$2*H$113/2)</f>
        <v>1721.25</v>
      </c>
    </row>
    <row r="48" spans="1:13" ht="14.25" thickBot="1">
      <c r="A48" s="4"/>
      <c r="B48" s="175" t="s">
        <v>136</v>
      </c>
      <c r="C48" s="34"/>
      <c r="D48" s="239"/>
      <c r="E48" s="240"/>
      <c r="F48" s="53" t="s">
        <v>58</v>
      </c>
      <c r="G48" s="136"/>
      <c r="H48" s="95">
        <v>140</v>
      </c>
      <c r="I48" s="38" t="s">
        <v>71</v>
      </c>
      <c r="J48" s="47" t="s">
        <v>15</v>
      </c>
      <c r="K48" s="35">
        <f>H48*IF(LEFT(I48,1)="U",$H$112,IF(LEFT(I48,1)="E",$H$113,IF(LEFT(I48,1)="C",$H$114,IF(LEFT(I48,1)="P",$H$115,IF(LEFT(I48,1)="Y",$H$116,$H$116)))))/$C$3</f>
        <v>8032.5</v>
      </c>
      <c r="L48" s="4"/>
      <c r="M48" s="89">
        <f>IF(G48&lt;&gt;"",(G48*IF(LEFT(I48,1)="U",$H$112,IF(LEFT(I48,1)="E",$H$113,IF(LEFT(I48,1)="C",$H$114,IF(LEFT(I48,1)="P",$H$115,IF(LEFT(I48,1)="Y",$H$116,$H$116)))))/$C$3),$M$3*H$113/IF(MOD(ROW(),12)=0,1,2))+IF(LEFT(B48,1)="朝",0,10*$H$113)</f>
        <v>6885</v>
      </c>
    </row>
    <row r="49" spans="1:13" ht="14.25">
      <c r="A49" s="1"/>
      <c r="B49" s="46">
        <f>B45+1</f>
        <v>40517</v>
      </c>
      <c r="C49" s="28" t="s">
        <v>6</v>
      </c>
      <c r="D49" s="48"/>
      <c r="E49" s="49"/>
      <c r="F49" s="55"/>
      <c r="G49" s="133"/>
      <c r="H49" s="39"/>
      <c r="I49" s="36"/>
      <c r="J49" s="29"/>
      <c r="K49" s="30">
        <f>H49*IF(LEFT(I49,1)="U",$H$112,IF(LEFT(I49,1)="E",$H$113,IF(LEFT(I49,1)="C",$H$114,IF(LEFT(I49,1)="P",$H$115,IF(LEFT(I49,1)="Y",$H$116,$H$116)))))</f>
        <v>0</v>
      </c>
      <c r="L49" s="1"/>
      <c r="M49" s="88">
        <f>G49*IF(LEFT(I49,1)="U",$H$112,IF(LEFT(I49,1)="E",$H$113,IF(LEFT(I49,1)="C",$H$114,IF(LEFT(I49,1)="P",$H$115,IF(LEFT(I49,1)="Y",$H$116,$H$116)))))</f>
        <v>0</v>
      </c>
    </row>
    <row r="50" spans="1:13" ht="15" thickBot="1">
      <c r="A50" s="1"/>
      <c r="B50" s="31" t="str">
        <f>IF(WEEKDAY(B49)=1,"Sun.",IF(WEEKDAY(B49)=2,"Mon.",IF(WEEKDAY(B49)=3,"Tues.",IF(WEEKDAY(B49)=4,"Wed.",IF(WEEKDAY(B49)=5,"Thur.",IF(WEEKDAY(B49)=6,"Fri.","Sat."))))))</f>
        <v>Sun.</v>
      </c>
      <c r="C50" s="32"/>
      <c r="D50" s="50" t="s">
        <v>105</v>
      </c>
      <c r="E50" s="51"/>
      <c r="F50" s="56"/>
      <c r="G50" s="137"/>
      <c r="H50" s="40"/>
      <c r="I50" s="37"/>
      <c r="J50" s="41"/>
      <c r="K50" s="33">
        <f>H50*IF(LEFT(I50,1)="U",$H$112,IF(LEFT(I50,1)="E",$H$113,IF(LEFT(I50,1)="C",$H$114,IF(LEFT(I50,1)="P",$H$115,IF(LEFT(I50,1)="Y",$H$116,$H$116)))))</f>
        <v>0</v>
      </c>
      <c r="L50" s="1"/>
      <c r="M50" s="89">
        <f>G50*IF(LEFT(I50,1)="U",$H$112,IF(LEFT(I50,1)="E",$H$113,IF(LEFT(I50,1)="C",$H$114,IF(LEFT(I50,1)="P",$H$115,IF(LEFT(I50,1)="Y",$H$116,$H$116)))))</f>
        <v>0</v>
      </c>
    </row>
    <row r="51" spans="1:13" ht="14.25">
      <c r="A51" s="1"/>
      <c r="B51" s="173"/>
      <c r="C51" s="32" t="s">
        <v>5</v>
      </c>
      <c r="D51" s="50"/>
      <c r="E51" s="52"/>
      <c r="F51" s="50"/>
      <c r="G51" s="135"/>
      <c r="H51" s="40"/>
      <c r="I51" s="37" t="s">
        <v>71</v>
      </c>
      <c r="J51" s="41"/>
      <c r="K51" s="33">
        <f>H51*IF(LEFT(I51,1)="U",$H$112,IF(LEFT(I51,1)="E",$H$113,IF(LEFT(I51,1)="C",$H$114,IF(LEFT(I51,1)="P",$H$115,IF(LEFT(I51,1)="Y",$H$116,$H$116)))))/$C$3</f>
        <v>0</v>
      </c>
      <c r="L51" s="1"/>
      <c r="M51" s="88">
        <f>IF(G51&lt;&gt;"",(G51*IF(LEFT(I51,1)="U",$H$112,IF(LEFT(I51,1)="E",$H$113,IF(LEFT(I51,1)="C",$H$114,IF(LEFT(I51,1)="P",$H$115,IF(LEFT(I51,1)="Y",$H$116,$H$116)))))/$C$3),$M$2*H$113/2)</f>
        <v>1721.25</v>
      </c>
    </row>
    <row r="52" spans="1:13" ht="14.25" thickBot="1">
      <c r="A52" s="4"/>
      <c r="B52" s="175" t="s">
        <v>136</v>
      </c>
      <c r="C52" s="34"/>
      <c r="D52" s="239"/>
      <c r="E52" s="240"/>
      <c r="F52" s="53" t="s">
        <v>58</v>
      </c>
      <c r="G52" s="136"/>
      <c r="H52" s="95">
        <v>140</v>
      </c>
      <c r="I52" s="38" t="s">
        <v>71</v>
      </c>
      <c r="J52" s="47" t="s">
        <v>15</v>
      </c>
      <c r="K52" s="35">
        <f>H52*IF(LEFT(I52,1)="U",$H$112,IF(LEFT(I52,1)="E",$H$113,IF(LEFT(I52,1)="C",$H$114,IF(LEFT(I52,1)="P",$H$115,IF(LEFT(I52,1)="Y",$H$116,$H$116)))))/$C$3</f>
        <v>8032.5</v>
      </c>
      <c r="L52" s="4"/>
      <c r="M52" s="89">
        <f>IF(G52&lt;&gt;"",(G52*IF(LEFT(I52,1)="U",$H$112,IF(LEFT(I52,1)="E",$H$113,IF(LEFT(I52,1)="C",$H$114,IF(LEFT(I52,1)="P",$H$115,IF(LEFT(I52,1)="Y",$H$116,$H$116)))))/$C$3),$M$3*H$113/IF(MOD(ROW(),12)=0,1,2))+IF(LEFT(B52,1)="朝",0,10*$H$113)</f>
        <v>3442.5</v>
      </c>
    </row>
    <row r="53" spans="1:13" ht="14.25">
      <c r="A53" s="1"/>
      <c r="B53" s="46">
        <f>B49+1</f>
        <v>40518</v>
      </c>
      <c r="C53" s="28" t="s">
        <v>6</v>
      </c>
      <c r="D53" s="48" t="s">
        <v>106</v>
      </c>
      <c r="E53" s="49"/>
      <c r="F53" s="55"/>
      <c r="G53" s="133"/>
      <c r="H53" s="93"/>
      <c r="I53" s="36"/>
      <c r="J53" s="70"/>
      <c r="K53" s="30">
        <f>H53*IF(LEFT(I53,1)="U",$H$112,IF(LEFT(I53,1)="E",$H$113,IF(LEFT(I53,1)="C",$H$114,IF(LEFT(I53,1)="P",$H$115,IF(LEFT(I53,1)="Y",$H$116,$H$116)))))</f>
        <v>0</v>
      </c>
      <c r="L53" s="1"/>
      <c r="M53" s="88">
        <f>G53*IF(LEFT(I53,1)="U",$H$112,IF(LEFT(I53,1)="E",$H$113,IF(LEFT(I53,1)="C",$H$114,IF(LEFT(I53,1)="P",$H$115,IF(LEFT(I53,1)="Y",$H$116,$H$116)))))</f>
        <v>0</v>
      </c>
    </row>
    <row r="54" spans="1:13" ht="15" thickBot="1">
      <c r="A54" s="1"/>
      <c r="B54" s="31" t="str">
        <f>IF(WEEKDAY(B53)=1,"Sun.",IF(WEEKDAY(B53)=2,"Mon.",IF(WEEKDAY(B53)=3,"Tues.",IF(WEEKDAY(B53)=4,"Wed.",IF(WEEKDAY(B53)=5,"Thur.",IF(WEEKDAY(B53)=6,"Fri.","Sat."))))))</f>
        <v>Mon.</v>
      </c>
      <c r="C54" s="32"/>
      <c r="D54" s="50" t="s">
        <v>108</v>
      </c>
      <c r="E54" s="51"/>
      <c r="F54" s="56"/>
      <c r="G54" s="134"/>
      <c r="H54" s="96"/>
      <c r="I54" s="37"/>
      <c r="J54" s="41"/>
      <c r="K54" s="33">
        <f>H54*IF(LEFT(I54,1)="U",$H$112,IF(LEFT(I54,1)="E",$H$113,IF(LEFT(I54,1)="C",$H$114,IF(LEFT(I54,1)="P",$H$115,IF(LEFT(I54,1)="Y",$H$116,$H$116)))))</f>
        <v>0</v>
      </c>
      <c r="L54" s="1"/>
      <c r="M54" s="89">
        <f>G54*IF(LEFT(I54,1)="U",$H$112,IF(LEFT(I54,1)="E",$H$113,IF(LEFT(I54,1)="C",$H$114,IF(LEFT(I54,1)="P",$H$115,IF(LEFT(I54,1)="Y",$H$116,$H$116)))))</f>
        <v>0</v>
      </c>
    </row>
    <row r="55" spans="1:13" ht="14.25">
      <c r="A55" s="1"/>
      <c r="B55" s="173"/>
      <c r="C55" s="32" t="s">
        <v>5</v>
      </c>
      <c r="D55" s="50" t="s">
        <v>107</v>
      </c>
      <c r="E55" s="52"/>
      <c r="F55" s="50"/>
      <c r="G55" s="135"/>
      <c r="H55" s="40"/>
      <c r="I55" s="37" t="s">
        <v>71</v>
      </c>
      <c r="J55" s="41"/>
      <c r="K55" s="33">
        <f>H55*IF(LEFT(I55,1)="U",$H$112,IF(LEFT(I55,1)="E",$H$113,IF(LEFT(I55,1)="C",$H$114,IF(LEFT(I55,1)="P",$H$115,IF(LEFT(I55,1)="Y",$H$116,$H$116)))))/$C$3</f>
        <v>0</v>
      </c>
      <c r="L55" s="1"/>
      <c r="M55" s="88">
        <f>IF(G55&lt;&gt;"",(G55*IF(LEFT(I55,1)="U",$H$112,IF(LEFT(I55,1)="E",$H$113,IF(LEFT(I55,1)="C",$H$114,IF(LEFT(I55,1)="P",$H$115,IF(LEFT(I55,1)="Y",$H$116,$H$116)))))/$C$3),$M$2*H$113/2)</f>
        <v>1721.25</v>
      </c>
    </row>
    <row r="56" spans="1:13" ht="14.25" thickBot="1">
      <c r="A56" s="4"/>
      <c r="B56" s="175" t="s">
        <v>136</v>
      </c>
      <c r="C56" s="34"/>
      <c r="D56" s="239"/>
      <c r="E56" s="240"/>
      <c r="F56" s="53" t="s">
        <v>55</v>
      </c>
      <c r="G56" s="136"/>
      <c r="H56" s="95">
        <v>140</v>
      </c>
      <c r="I56" s="38" t="s">
        <v>71</v>
      </c>
      <c r="J56" s="47" t="s">
        <v>15</v>
      </c>
      <c r="K56" s="35">
        <f>H56*IF(LEFT(I56,1)="U",$H$112,IF(LEFT(I56,1)="E",$H$113,IF(LEFT(I56,1)="C",$H$114,IF(LEFT(I56,1)="P",$H$115,IF(LEFT(I56,1)="Y",$H$116,$H$116)))))/$C$3</f>
        <v>8032.5</v>
      </c>
      <c r="L56" s="4"/>
      <c r="M56" s="89">
        <f>IF(G56&lt;&gt;"",(G56*IF(LEFT(I56,1)="U",$H$112,IF(LEFT(I56,1)="E",$H$113,IF(LEFT(I56,1)="C",$H$114,IF(LEFT(I56,1)="P",$H$115,IF(LEFT(I56,1)="Y",$H$116,$H$116)))))/$C$3),$M$3*H$113/IF(MOD(ROW(),12)=0,1,2))+IF(LEFT(B56,1)="朝",0,10*$H$113)</f>
        <v>3442.5</v>
      </c>
    </row>
    <row r="57" spans="1:13" ht="14.25">
      <c r="A57" s="1"/>
      <c r="B57" s="46">
        <f>B53+1</f>
        <v>40519</v>
      </c>
      <c r="C57" s="28" t="s">
        <v>6</v>
      </c>
      <c r="D57" s="48"/>
      <c r="E57" s="49"/>
      <c r="F57" s="55"/>
      <c r="G57" s="133"/>
      <c r="H57" s="40"/>
      <c r="I57" s="36"/>
      <c r="J57" s="70"/>
      <c r="K57" s="30">
        <f>H57*IF(LEFT(I57,1)="U",$H$112,IF(LEFT(I57,1)="E",$H$113,IF(LEFT(I57,1)="C",$H$114,IF(LEFT(I57,1)="P",$H$115,IF(LEFT(I57,1)="Y",$H$116,$H$116)))))</f>
        <v>0</v>
      </c>
      <c r="L57" s="1"/>
      <c r="M57" s="88">
        <f>G57*IF(LEFT(I57,1)="U",$H$112,IF(LEFT(I57,1)="E",$H$113,IF(LEFT(I57,1)="C",$H$114,IF(LEFT(I57,1)="P",$H$115,IF(LEFT(I57,1)="Y",$H$116,$H$116)))))</f>
        <v>0</v>
      </c>
    </row>
    <row r="58" spans="1:13" ht="15" thickBot="1">
      <c r="A58" s="1"/>
      <c r="B58" s="31" t="str">
        <f>IF(WEEKDAY(B57)=1,"Sun.",IF(WEEKDAY(B57)=2,"Mon.",IF(WEEKDAY(B57)=3,"Tues.",IF(WEEKDAY(B57)=4,"Wed.",IF(WEEKDAY(B57)=5,"Thur.",IF(WEEKDAY(B57)=6,"Fri.","Sat."))))))</f>
        <v>Tues.</v>
      </c>
      <c r="C58" s="32"/>
      <c r="D58" s="50" t="s">
        <v>109</v>
      </c>
      <c r="E58" s="51"/>
      <c r="F58" s="56"/>
      <c r="G58" s="134"/>
      <c r="H58" s="97"/>
      <c r="I58" s="37"/>
      <c r="J58" s="41"/>
      <c r="K58" s="33">
        <f>H58*IF(LEFT(I58,1)="U",$H$112,IF(LEFT(I58,1)="E",$H$113,IF(LEFT(I58,1)="C",$H$114,IF(LEFT(I58,1)="P",$H$115,IF(LEFT(I58,1)="Y",$H$116,$H$116)))))</f>
        <v>0</v>
      </c>
      <c r="L58" s="1"/>
      <c r="M58" s="89">
        <f>G58*IF(LEFT(I58,1)="U",$H$112,IF(LEFT(I58,1)="E",$H$113,IF(LEFT(I58,1)="C",$H$114,IF(LEFT(I58,1)="P",$H$115,IF(LEFT(I58,1)="Y",$H$116,$H$116)))))</f>
        <v>0</v>
      </c>
    </row>
    <row r="59" spans="1:13" ht="14.25">
      <c r="A59" s="1"/>
      <c r="B59" s="173"/>
      <c r="C59" s="32" t="s">
        <v>5</v>
      </c>
      <c r="D59" s="50"/>
      <c r="E59" s="52"/>
      <c r="F59" s="50"/>
      <c r="G59" s="135"/>
      <c r="H59" s="40"/>
      <c r="I59" s="37" t="s">
        <v>71</v>
      </c>
      <c r="J59" s="41"/>
      <c r="K59" s="33">
        <f>H59*IF(LEFT(I59,1)="U",$H$112,IF(LEFT(I59,1)="E",$H$113,IF(LEFT(I59,1)="C",$H$114,IF(LEFT(I59,1)="P",$H$115,IF(LEFT(I59,1)="Y",$H$116,$H$116)))))/$C$3</f>
        <v>0</v>
      </c>
      <c r="L59" s="1"/>
      <c r="M59" s="88">
        <f>IF(G59&lt;&gt;"",(G59*IF(LEFT(I59,1)="U",$H$112,IF(LEFT(I59,1)="E",$H$113,IF(LEFT(I59,1)="C",$H$114,IF(LEFT(I59,1)="P",$H$115,IF(LEFT(I59,1)="Y",$H$116,$H$116)))))/$C$3),$M$2*H$113/2)</f>
        <v>1721.25</v>
      </c>
    </row>
    <row r="60" spans="1:13" ht="14.25" thickBot="1">
      <c r="A60" s="4"/>
      <c r="B60" s="175" t="s">
        <v>136</v>
      </c>
      <c r="C60" s="34"/>
      <c r="D60" s="239"/>
      <c r="E60" s="240"/>
      <c r="F60" s="125" t="s">
        <v>55</v>
      </c>
      <c r="G60" s="136"/>
      <c r="H60" s="95">
        <v>140</v>
      </c>
      <c r="I60" s="38" t="s">
        <v>71</v>
      </c>
      <c r="J60" s="47" t="s">
        <v>15</v>
      </c>
      <c r="K60" s="35">
        <f>H60*IF(LEFT(I60,1)="U",$H$112,IF(LEFT(I60,1)="E",$H$113,IF(LEFT(I60,1)="C",$H$114,IF(LEFT(I60,1)="P",$H$115,IF(LEFT(I60,1)="Y",$H$116,$H$116)))))/$C$3</f>
        <v>8032.5</v>
      </c>
      <c r="L60" s="4"/>
      <c r="M60" s="89">
        <f>IF(G60&lt;&gt;"",(G60*IF(LEFT(I60,1)="U",$H$112,IF(LEFT(I60,1)="E",$H$113,IF(LEFT(I60,1)="C",$H$114,IF(LEFT(I60,1)="P",$H$115,IF(LEFT(I60,1)="Y",$H$116,$H$116)))))/$C$3),$M$3*H$113/IF(MOD(ROW(),12)=0,1,2))+IF(LEFT(B60,1)="朝",0,10*$H$113)</f>
        <v>6885</v>
      </c>
    </row>
    <row r="61" spans="1:13" ht="14.25">
      <c r="A61" s="1"/>
      <c r="B61" s="46">
        <f>B57+1</f>
        <v>40520</v>
      </c>
      <c r="C61" s="28" t="s">
        <v>6</v>
      </c>
      <c r="D61" s="69"/>
      <c r="E61" s="49"/>
      <c r="F61" s="55"/>
      <c r="G61" s="133"/>
      <c r="H61" s="39"/>
      <c r="I61" s="36"/>
      <c r="J61" s="29"/>
      <c r="K61" s="30">
        <f>H61*IF(LEFT(I61,1)="U",$H$112,IF(LEFT(I61,1)="E",$H$113,IF(LEFT(I61,1)="C",$H$114,IF(LEFT(I61,1)="P",$H$115,IF(LEFT(I61,1)="Y",$H$116,$H$116)))))</f>
        <v>0</v>
      </c>
      <c r="L61" s="1"/>
      <c r="M61" s="88">
        <f>G61*IF(LEFT(I61,1)="U",$H$112,IF(LEFT(I61,1)="E",$H$113,IF(LEFT(I61,1)="C",$H$114,IF(LEFT(I61,1)="P",$H$115,IF(LEFT(I61,1)="Y",$H$116,$H$116)))))</f>
        <v>0</v>
      </c>
    </row>
    <row r="62" spans="1:13" ht="15" thickBot="1">
      <c r="A62" s="1"/>
      <c r="B62" s="31" t="str">
        <f>IF(WEEKDAY(B61)=1,"Sun.",IF(WEEKDAY(B61)=2,"Mon.",IF(WEEKDAY(B61)=3,"Tues.",IF(WEEKDAY(B61)=4,"Wed.",IF(WEEKDAY(B61)=5,"Thur.",IF(WEEKDAY(B61)=6,"Fri.","Sat."))))))</f>
        <v>Wed.</v>
      </c>
      <c r="C62" s="32"/>
      <c r="D62" s="50" t="s">
        <v>109</v>
      </c>
      <c r="E62" s="51"/>
      <c r="F62" s="56"/>
      <c r="G62" s="137"/>
      <c r="H62" s="97"/>
      <c r="I62" s="37"/>
      <c r="J62" s="41"/>
      <c r="K62" s="33">
        <f>H62*IF(LEFT(I62,1)="U",$H$112,IF(LEFT(I62,1)="E",$H$113,IF(LEFT(I62,1)="C",$H$114,IF(LEFT(I62,1)="P",$H$115,IF(LEFT(I62,1)="Y",$H$116,$H$116)))))</f>
        <v>0</v>
      </c>
      <c r="L62" s="4"/>
      <c r="M62" s="89">
        <f>G62*IF(LEFT(I62,1)="U",$H$112,IF(LEFT(I62,1)="E",$H$113,IF(LEFT(I62,1)="C",$H$114,IF(LEFT(I62,1)="P",$H$115,IF(LEFT(I62,1)="Y",$H$116,$H$116)))))</f>
        <v>0</v>
      </c>
    </row>
    <row r="63" spans="1:13" ht="14.25">
      <c r="A63" s="1"/>
      <c r="B63" s="173"/>
      <c r="C63" s="32" t="s">
        <v>5</v>
      </c>
      <c r="D63" s="68"/>
      <c r="E63" s="52"/>
      <c r="F63" s="50"/>
      <c r="G63" s="135"/>
      <c r="H63" s="96"/>
      <c r="I63" s="37" t="s">
        <v>71</v>
      </c>
      <c r="J63" s="41"/>
      <c r="K63" s="33">
        <f>H63*IF(LEFT(I63,1)="U",$H$112,IF(LEFT(I63,1)="E",$H$113,IF(LEFT(I63,1)="C",$H$114,IF(LEFT(I63,1)="P",$H$115,IF(LEFT(I63,1)="Y",$H$116,$H$116)))))/$C$3</f>
        <v>0</v>
      </c>
      <c r="L63" s="4"/>
      <c r="M63" s="88">
        <f>IF(G63&lt;&gt;"",(G63*IF(LEFT(I63,1)="U",$H$112,IF(LEFT(I63,1)="E",$H$113,IF(LEFT(I63,1)="C",$H$114,IF(LEFT(I63,1)="P",$H$115,IF(LEFT(I63,1)="Y",$H$116,$H$116)))))/$C$3),$M$2*H$113/2)</f>
        <v>1721.25</v>
      </c>
    </row>
    <row r="64" spans="1:13" ht="14.25" thickBot="1">
      <c r="A64" s="4"/>
      <c r="B64" s="175" t="s">
        <v>136</v>
      </c>
      <c r="C64" s="34"/>
      <c r="D64" s="239"/>
      <c r="E64" s="240"/>
      <c r="F64" s="125" t="s">
        <v>55</v>
      </c>
      <c r="G64" s="136"/>
      <c r="H64" s="95">
        <v>140</v>
      </c>
      <c r="I64" s="38" t="s">
        <v>71</v>
      </c>
      <c r="J64" s="47" t="s">
        <v>15</v>
      </c>
      <c r="K64" s="35">
        <f>H64*IF(LEFT(I64,1)="U",$H$112,IF(LEFT(I64,1)="E",$H$113,IF(LEFT(I64,1)="C",$H$114,IF(LEFT(I64,1)="P",$H$115,IF(LEFT(I64,1)="Y",$H$116,$H$116)))))/$C$3</f>
        <v>8032.5</v>
      </c>
      <c r="L64" s="4"/>
      <c r="M64" s="89">
        <f>IF(G64&lt;&gt;"",(G64*IF(LEFT(I64,1)="U",$H$112,IF(LEFT(I64,1)="E",$H$113,IF(LEFT(I64,1)="C",$H$114,IF(LEFT(I64,1)="P",$H$115,IF(LEFT(I64,1)="Y",$H$116,$H$116)))))/$C$3),$M$3*H$113/IF(MOD(ROW(),12)=0,1,2))+IF(LEFT(B64,1)="朝",0,10*$H$113)</f>
        <v>3442.5</v>
      </c>
    </row>
    <row r="65" spans="1:13" ht="14.25">
      <c r="A65" s="1"/>
      <c r="B65" s="46">
        <f>B61+1</f>
        <v>40521</v>
      </c>
      <c r="C65" s="28" t="s">
        <v>6</v>
      </c>
      <c r="D65" s="48" t="s">
        <v>67</v>
      </c>
      <c r="E65" s="49"/>
      <c r="F65" s="55"/>
      <c r="G65" s="133"/>
      <c r="H65" s="39"/>
      <c r="I65" s="36"/>
      <c r="J65" s="29"/>
      <c r="K65" s="30">
        <f>H65*IF(LEFT(I65,1)="U",$H$112,IF(LEFT(I65,1)="E",$H$113,IF(LEFT(I65,1)="C",$H$114,IF(LEFT(I65,1)="P",$H$115,IF(LEFT(I65,1)="Y",$H$116,$H$116)))))</f>
        <v>0</v>
      </c>
      <c r="L65" s="1"/>
      <c r="M65" s="88">
        <f>G65*IF(LEFT(I65,1)="U",$H$112,IF(LEFT(I65,1)="E",$H$113,IF(LEFT(I65,1)="C",$H$114,IF(LEFT(I65,1)="P",$H$115,IF(LEFT(I65,1)="Y",$H$116,$H$116)))))</f>
        <v>0</v>
      </c>
    </row>
    <row r="66" spans="1:13" ht="15" thickBot="1">
      <c r="A66" s="1"/>
      <c r="B66" s="31" t="str">
        <f>IF(WEEKDAY(B65)=1,"Sun.",IF(WEEKDAY(B65)=2,"Mon.",IF(WEEKDAY(B65)=3,"Tues.",IF(WEEKDAY(B65)=4,"Wed.",IF(WEEKDAY(B65)=5,"Thur.",IF(WEEKDAY(B65)=6,"Fri.","Sat."))))))</f>
        <v>Thur.</v>
      </c>
      <c r="C66" s="32"/>
      <c r="D66" s="50"/>
      <c r="E66" s="51"/>
      <c r="F66" s="56"/>
      <c r="G66" s="134"/>
      <c r="H66" s="97"/>
      <c r="I66" s="37"/>
      <c r="J66" s="41"/>
      <c r="K66" s="33">
        <f>H66*IF(LEFT(I66,1)="U",$H$112,IF(LEFT(I66,1)="E",$H$113,IF(LEFT(I66,1)="C",$H$114,IF(LEFT(I66,1)="P",$H$115,IF(LEFT(I66,1)="Y",$H$116,$H$116)))))</f>
        <v>0</v>
      </c>
      <c r="L66" s="4"/>
      <c r="M66" s="89">
        <f>G66*IF(LEFT(I66,1)="U",$H$112,IF(LEFT(I66,1)="E",$H$113,IF(LEFT(I66,1)="C",$H$114,IF(LEFT(I66,1)="P",$H$115,IF(LEFT(I66,1)="Y",$H$116,$H$116)))))</f>
        <v>0</v>
      </c>
    </row>
    <row r="67" spans="1:13" ht="14.25">
      <c r="A67" s="1"/>
      <c r="B67" s="173"/>
      <c r="C67" s="32" t="s">
        <v>5</v>
      </c>
      <c r="D67" s="50" t="s">
        <v>50</v>
      </c>
      <c r="E67" s="52"/>
      <c r="F67" s="50"/>
      <c r="G67" s="135"/>
      <c r="H67" s="40" t="s">
        <v>48</v>
      </c>
      <c r="I67" s="37" t="s">
        <v>71</v>
      </c>
      <c r="J67" s="41" t="s">
        <v>47</v>
      </c>
      <c r="K67" s="33"/>
      <c r="L67" s="4"/>
      <c r="M67" s="88">
        <f>IF(G67&lt;&gt;"",(G67*IF(LEFT(I67,1)="U",$H$112,IF(LEFT(I67,1)="E",$H$113,IF(LEFT(I67,1)="C",$H$114,IF(LEFT(I67,1)="P",$H$115,IF(LEFT(I67,1)="Y",$H$116,$H$116)))))/$C$3),$M$2*H$113/2)</f>
        <v>1721.25</v>
      </c>
    </row>
    <row r="68" spans="1:13" ht="14.25" thickBot="1">
      <c r="A68" s="4"/>
      <c r="B68" s="175" t="s">
        <v>136</v>
      </c>
      <c r="C68" s="34"/>
      <c r="D68" s="239"/>
      <c r="E68" s="240"/>
      <c r="F68" s="53" t="s">
        <v>52</v>
      </c>
      <c r="G68" s="136"/>
      <c r="H68" s="95">
        <v>0</v>
      </c>
      <c r="I68" s="38" t="s">
        <v>72</v>
      </c>
      <c r="J68" s="47" t="s">
        <v>15</v>
      </c>
      <c r="K68" s="35">
        <f>H68*IF(LEFT(I68,1)="U",$H$112,IF(LEFT(I68,1)="E",$H$113,IF(LEFT(I68,1)="C",$H$114,IF(LEFT(I68,1)="P",$H$115,IF(LEFT(I68,1)="Y",$H$116,$H$116)))))/$C$3</f>
        <v>0</v>
      </c>
      <c r="L68" s="4"/>
      <c r="M68" s="89">
        <f>IF(G68&lt;&gt;"",(G68*IF(LEFT(I68,1)="U",$H$112,IF(LEFT(I68,1)="E",$H$113,IF(LEFT(I68,1)="C",$H$114,IF(LEFT(I68,1)="P",$H$115,IF(LEFT(I68,1)="Y",$H$116,$H$116)))))/$C$3),$M$3*H$113/IF(MOD(ROW(),12)=0,1,2))+IF(LEFT(B68,1)="朝",0,10*$H$113)</f>
        <v>3442.5</v>
      </c>
    </row>
    <row r="69" spans="1:13" ht="0.75" customHeight="1" thickBot="1">
      <c r="A69" s="4"/>
      <c r="B69" s="163"/>
      <c r="C69" s="164"/>
      <c r="D69" s="165"/>
      <c r="E69" s="166"/>
      <c r="F69" s="165"/>
      <c r="G69" s="167"/>
      <c r="H69" s="168"/>
      <c r="I69" s="169"/>
      <c r="J69" s="170"/>
      <c r="K69" s="171"/>
      <c r="L69" s="4"/>
      <c r="M69" s="172"/>
    </row>
    <row r="70" spans="1:13" ht="15.75" thickBot="1">
      <c r="A70" s="1"/>
      <c r="B70" s="109">
        <f>B65+1</f>
        <v>40522</v>
      </c>
      <c r="C70" s="75" t="s">
        <v>19</v>
      </c>
      <c r="D70" s="241"/>
      <c r="E70" s="242"/>
      <c r="F70" s="76" t="s">
        <v>51</v>
      </c>
      <c r="G70" s="77"/>
      <c r="H70" s="243" t="s">
        <v>16</v>
      </c>
      <c r="I70" s="244"/>
      <c r="J70" s="200">
        <f>SUM(K4:K69)</f>
        <v>249888.375</v>
      </c>
      <c r="K70" s="201"/>
      <c r="L70" s="1"/>
      <c r="M70" s="159">
        <f>SUM(M4:M69)</f>
        <v>100980</v>
      </c>
    </row>
    <row r="71" spans="1:13" ht="14.25">
      <c r="A71" s="4"/>
      <c r="B71" s="78" t="str">
        <f>IF(WEEKDAY(B70)=1,"Sun.",IF(WEEKDAY(B70)=2,"Mon.",IF(WEEKDAY(B70)=3,"Tues.",IF(WEEKDAY(B70)=4,"Wed.",IF(WEEKDAY(B70)=5,"Thur.",IF(WEEKDAY(B70)=6,"Fri.","Sat."))))))</f>
        <v>Fri.</v>
      </c>
      <c r="C71" s="79" t="s">
        <v>20</v>
      </c>
      <c r="D71" s="80"/>
      <c r="E71" s="81"/>
      <c r="F71" s="80"/>
      <c r="G71" s="81"/>
      <c r="H71" s="231" t="s">
        <v>21</v>
      </c>
      <c r="I71" s="232"/>
      <c r="J71" s="233"/>
      <c r="K71" s="82">
        <v>38840</v>
      </c>
      <c r="L71" s="4"/>
      <c r="M71" s="4"/>
    </row>
    <row r="72" spans="1:13" ht="14.25">
      <c r="A72" s="14"/>
      <c r="B72" s="24"/>
      <c r="C72" s="25"/>
      <c r="D72" s="26"/>
      <c r="E72" s="26"/>
      <c r="F72" s="26"/>
      <c r="G72" s="26"/>
      <c r="H72" s="21"/>
      <c r="I72" s="27"/>
      <c r="J72" s="27"/>
      <c r="K72" s="14"/>
      <c r="L72" s="3"/>
      <c r="M72" s="3"/>
    </row>
    <row r="73" spans="1:13" ht="15.75" customHeight="1">
      <c r="A73" s="7"/>
      <c r="B73" s="99" t="s">
        <v>11</v>
      </c>
      <c r="C73" s="100" t="s">
        <v>10</v>
      </c>
      <c r="D73" s="234" t="s">
        <v>14</v>
      </c>
      <c r="E73" s="235"/>
      <c r="F73" s="236" t="s">
        <v>42</v>
      </c>
      <c r="G73" s="235"/>
      <c r="H73" s="102" t="s">
        <v>38</v>
      </c>
      <c r="I73" s="237" t="s">
        <v>17</v>
      </c>
      <c r="J73" s="238"/>
      <c r="K73" s="101" t="s">
        <v>39</v>
      </c>
      <c r="L73" s="12"/>
      <c r="M73" s="3"/>
    </row>
    <row r="74" spans="1:13" ht="15.75" customHeight="1">
      <c r="A74" s="7"/>
      <c r="B74" s="103" t="s">
        <v>40</v>
      </c>
      <c r="C74" s="104" t="s">
        <v>2</v>
      </c>
      <c r="D74" s="226" t="s">
        <v>41</v>
      </c>
      <c r="E74" s="227"/>
      <c r="F74" s="228"/>
      <c r="G74" s="101" t="s">
        <v>4</v>
      </c>
      <c r="H74" s="105" t="s">
        <v>3</v>
      </c>
      <c r="I74" s="229" t="s">
        <v>1</v>
      </c>
      <c r="J74" s="230"/>
      <c r="K74" s="106" t="s">
        <v>18</v>
      </c>
      <c r="L74" s="12"/>
      <c r="M74" s="3"/>
    </row>
    <row r="75" spans="1:13" ht="15.75" customHeight="1">
      <c r="A75" s="5"/>
      <c r="B75" s="66">
        <f>B5</f>
        <v>40506</v>
      </c>
      <c r="C75" s="57">
        <v>4</v>
      </c>
      <c r="D75" s="219" t="s">
        <v>112</v>
      </c>
      <c r="E75" s="214"/>
      <c r="F75" s="221" t="s">
        <v>116</v>
      </c>
      <c r="G75" s="216"/>
      <c r="H75" s="58" t="s">
        <v>117</v>
      </c>
      <c r="I75" s="223" t="s">
        <v>118</v>
      </c>
      <c r="J75" s="178"/>
      <c r="K75" s="6">
        <v>9876</v>
      </c>
      <c r="L75" s="12"/>
      <c r="M75" s="3"/>
    </row>
    <row r="76" spans="1:13" ht="15.75" customHeight="1">
      <c r="A76" s="5"/>
      <c r="B76" s="62" t="s">
        <v>119</v>
      </c>
      <c r="C76" s="59" t="s">
        <v>120</v>
      </c>
      <c r="D76" s="208" t="s">
        <v>121</v>
      </c>
      <c r="E76" s="176"/>
      <c r="F76" s="176"/>
      <c r="G76" s="156" t="s">
        <v>122</v>
      </c>
      <c r="H76" s="44">
        <v>200</v>
      </c>
      <c r="I76" s="218" t="s">
        <v>123</v>
      </c>
      <c r="J76" s="178"/>
      <c r="K76" s="60" t="s">
        <v>124</v>
      </c>
      <c r="L76" s="12"/>
      <c r="M76" s="3"/>
    </row>
    <row r="77" spans="1:13" ht="54" customHeight="1">
      <c r="A77" s="13"/>
      <c r="B77" s="220" t="s">
        <v>125</v>
      </c>
      <c r="C77" s="211"/>
      <c r="D77" s="211"/>
      <c r="E77" s="211"/>
      <c r="F77" s="211"/>
      <c r="G77" s="211"/>
      <c r="H77" s="211"/>
      <c r="I77" s="211"/>
      <c r="J77" s="211"/>
      <c r="K77" s="212"/>
      <c r="L77" s="13"/>
      <c r="M77" s="13"/>
    </row>
    <row r="78" spans="1:13" ht="3.75" customHeight="1">
      <c r="A78" s="14"/>
      <c r="B78" s="111"/>
      <c r="C78" s="112"/>
      <c r="D78" s="113"/>
      <c r="E78" s="113"/>
      <c r="F78" s="113"/>
      <c r="G78" s="113"/>
      <c r="H78" s="114"/>
      <c r="I78" s="114"/>
      <c r="J78" s="115"/>
      <c r="K78" s="116"/>
      <c r="L78" s="3"/>
      <c r="M78" s="3"/>
    </row>
    <row r="79" spans="1:13" ht="15.75" customHeight="1">
      <c r="A79" s="5"/>
      <c r="B79" s="66">
        <f>B75+C75</f>
        <v>40510</v>
      </c>
      <c r="C79" s="57">
        <v>1</v>
      </c>
      <c r="D79" s="219"/>
      <c r="E79" s="214"/>
      <c r="F79" s="221"/>
      <c r="G79" s="216"/>
      <c r="H79" s="58"/>
      <c r="I79" s="217"/>
      <c r="J79" s="178"/>
      <c r="K79" s="6"/>
      <c r="L79" s="12"/>
      <c r="M79" s="3"/>
    </row>
    <row r="80" spans="1:13" ht="15.75" customHeight="1">
      <c r="A80" s="5"/>
      <c r="B80" s="62"/>
      <c r="C80" s="59"/>
      <c r="D80" s="179"/>
      <c r="E80" s="176"/>
      <c r="F80" s="176"/>
      <c r="G80" s="20"/>
      <c r="H80" s="44"/>
      <c r="I80" s="177"/>
      <c r="J80" s="178"/>
      <c r="K80" s="60"/>
      <c r="L80" s="12"/>
      <c r="M80" s="3"/>
    </row>
    <row r="81" spans="1:13" ht="45" customHeight="1">
      <c r="A81" s="5"/>
      <c r="B81" s="220"/>
      <c r="C81" s="224"/>
      <c r="D81" s="224"/>
      <c r="E81" s="224"/>
      <c r="F81" s="224"/>
      <c r="G81" s="224"/>
      <c r="H81" s="224"/>
      <c r="I81" s="224"/>
      <c r="J81" s="224"/>
      <c r="K81" s="225"/>
      <c r="L81" s="12"/>
      <c r="M81" s="3"/>
    </row>
    <row r="82" spans="1:13" ht="3.75" customHeight="1">
      <c r="A82" s="14"/>
      <c r="B82" s="111"/>
      <c r="C82" s="112"/>
      <c r="D82" s="113"/>
      <c r="E82" s="113"/>
      <c r="F82" s="113"/>
      <c r="G82" s="113"/>
      <c r="H82" s="114"/>
      <c r="I82" s="114"/>
      <c r="J82" s="115"/>
      <c r="K82" s="116"/>
      <c r="L82" s="3"/>
      <c r="M82" s="3"/>
    </row>
    <row r="83" spans="1:13" ht="15.75" customHeight="1">
      <c r="A83" s="5"/>
      <c r="B83" s="66">
        <f>B79+C79</f>
        <v>40511</v>
      </c>
      <c r="C83" s="57">
        <v>2</v>
      </c>
      <c r="D83" s="219"/>
      <c r="E83" s="214"/>
      <c r="F83" s="221"/>
      <c r="G83" s="216"/>
      <c r="H83" s="58"/>
      <c r="I83" s="217"/>
      <c r="J83" s="178"/>
      <c r="K83" s="6"/>
      <c r="L83" s="12"/>
      <c r="M83" s="3"/>
    </row>
    <row r="84" spans="1:13" ht="15.75" customHeight="1">
      <c r="A84" s="5"/>
      <c r="B84" s="63"/>
      <c r="C84" s="59"/>
      <c r="D84" s="179"/>
      <c r="E84" s="176"/>
      <c r="F84" s="176"/>
      <c r="G84" s="20"/>
      <c r="H84" s="44"/>
      <c r="I84" s="209"/>
      <c r="J84" s="178"/>
      <c r="K84" s="60"/>
      <c r="L84" s="12"/>
      <c r="M84" s="3"/>
    </row>
    <row r="85" spans="1:13" ht="40.5" customHeight="1">
      <c r="A85" s="5"/>
      <c r="B85" s="210"/>
      <c r="C85" s="211"/>
      <c r="D85" s="211"/>
      <c r="E85" s="211"/>
      <c r="F85" s="211"/>
      <c r="G85" s="211"/>
      <c r="H85" s="211"/>
      <c r="I85" s="211"/>
      <c r="J85" s="211"/>
      <c r="K85" s="212"/>
      <c r="L85" s="12"/>
      <c r="M85" s="3"/>
    </row>
    <row r="86" spans="1:13" ht="3.75" customHeight="1">
      <c r="A86" s="14"/>
      <c r="B86" s="111"/>
      <c r="C86" s="112"/>
      <c r="D86" s="113"/>
      <c r="E86" s="113"/>
      <c r="F86" s="113"/>
      <c r="G86" s="113"/>
      <c r="H86" s="114"/>
      <c r="I86" s="114"/>
      <c r="J86" s="115"/>
      <c r="K86" s="116"/>
      <c r="L86" s="3"/>
      <c r="M86" s="3"/>
    </row>
    <row r="87" spans="1:13" ht="15">
      <c r="A87" s="5"/>
      <c r="B87" s="66">
        <f>B83+C83</f>
        <v>40513</v>
      </c>
      <c r="C87" s="57">
        <v>3</v>
      </c>
      <c r="D87" s="219"/>
      <c r="E87" s="214"/>
      <c r="F87" s="221"/>
      <c r="G87" s="216"/>
      <c r="H87" s="74"/>
      <c r="I87" s="217"/>
      <c r="J87" s="178"/>
      <c r="K87" s="6"/>
      <c r="L87" s="12"/>
      <c r="M87" s="3"/>
    </row>
    <row r="88" spans="1:13" ht="15">
      <c r="A88" s="5"/>
      <c r="B88" s="63"/>
      <c r="C88" s="73"/>
      <c r="D88" s="179"/>
      <c r="E88" s="176"/>
      <c r="F88" s="176"/>
      <c r="G88" s="20"/>
      <c r="H88" s="44"/>
      <c r="I88" s="218"/>
      <c r="J88" s="178"/>
      <c r="K88" s="60"/>
      <c r="L88" s="12"/>
      <c r="M88" s="3"/>
    </row>
    <row r="89" spans="1:13" ht="41.25" customHeight="1">
      <c r="A89" s="5"/>
      <c r="B89" s="220"/>
      <c r="C89" s="211"/>
      <c r="D89" s="211"/>
      <c r="E89" s="211"/>
      <c r="F89" s="211"/>
      <c r="G89" s="211"/>
      <c r="H89" s="211"/>
      <c r="I89" s="211"/>
      <c r="J89" s="211"/>
      <c r="K89" s="212"/>
      <c r="L89" s="12"/>
      <c r="M89" s="3"/>
    </row>
    <row r="90" spans="1:13" ht="3.75" customHeight="1">
      <c r="A90" s="14"/>
      <c r="B90" s="111"/>
      <c r="C90" s="112"/>
      <c r="D90" s="113"/>
      <c r="E90" s="113"/>
      <c r="F90" s="113"/>
      <c r="G90" s="113"/>
      <c r="H90" s="114"/>
      <c r="I90" s="114"/>
      <c r="J90" s="115"/>
      <c r="K90" s="116"/>
      <c r="L90" s="3"/>
      <c r="M90" s="3"/>
    </row>
    <row r="91" spans="1:13" ht="15">
      <c r="A91" s="5"/>
      <c r="B91" s="66">
        <f>B87+C87</f>
        <v>40516</v>
      </c>
      <c r="C91" s="57">
        <v>2</v>
      </c>
      <c r="D91" s="213"/>
      <c r="E91" s="214"/>
      <c r="F91" s="221"/>
      <c r="G91" s="216"/>
      <c r="H91" s="71"/>
      <c r="I91" s="223"/>
      <c r="J91" s="178"/>
      <c r="K91" s="6"/>
      <c r="L91" s="12"/>
      <c r="M91" s="3"/>
    </row>
    <row r="92" spans="1:13" ht="15">
      <c r="A92" s="5"/>
      <c r="B92" s="63"/>
      <c r="C92" s="59"/>
      <c r="D92" s="222"/>
      <c r="E92" s="176"/>
      <c r="F92" s="176"/>
      <c r="G92" s="20"/>
      <c r="H92" s="44"/>
      <c r="I92" s="209"/>
      <c r="J92" s="178"/>
      <c r="K92" s="61"/>
      <c r="L92" s="12"/>
      <c r="M92" s="3"/>
    </row>
    <row r="93" spans="1:13" ht="34.5" customHeight="1">
      <c r="A93" s="5"/>
      <c r="B93" s="220"/>
      <c r="C93" s="211"/>
      <c r="D93" s="211"/>
      <c r="E93" s="211"/>
      <c r="F93" s="211"/>
      <c r="G93" s="211"/>
      <c r="H93" s="211"/>
      <c r="I93" s="211"/>
      <c r="J93" s="211"/>
      <c r="K93" s="212"/>
      <c r="L93" s="12"/>
      <c r="M93" s="3"/>
    </row>
    <row r="94" spans="1:13" ht="3.75" customHeight="1">
      <c r="A94" s="14"/>
      <c r="B94" s="111"/>
      <c r="C94" s="112"/>
      <c r="D94" s="113"/>
      <c r="E94" s="113"/>
      <c r="F94" s="113"/>
      <c r="G94" s="113"/>
      <c r="H94" s="114"/>
      <c r="I94" s="114"/>
      <c r="J94" s="115"/>
      <c r="K94" s="116"/>
      <c r="L94" s="3"/>
      <c r="M94" s="3"/>
    </row>
    <row r="95" spans="1:13" ht="15.75" customHeight="1">
      <c r="A95" s="5"/>
      <c r="B95" s="66">
        <f>B91+C91</f>
        <v>40518</v>
      </c>
      <c r="C95" s="57">
        <v>3</v>
      </c>
      <c r="D95" s="213"/>
      <c r="E95" s="214"/>
      <c r="F95" s="221"/>
      <c r="G95" s="216"/>
      <c r="H95" s="71"/>
      <c r="I95" s="217"/>
      <c r="J95" s="178"/>
      <c r="K95" s="6"/>
      <c r="L95" s="12"/>
      <c r="M95" s="3"/>
    </row>
    <row r="96" spans="1:13" ht="15.75" customHeight="1">
      <c r="A96" s="5"/>
      <c r="B96" s="63"/>
      <c r="C96" s="59"/>
      <c r="D96" s="179"/>
      <c r="E96" s="176"/>
      <c r="F96" s="176"/>
      <c r="G96" s="20"/>
      <c r="H96" s="44"/>
      <c r="I96" s="209"/>
      <c r="J96" s="178"/>
      <c r="K96" s="60"/>
      <c r="L96" s="12"/>
      <c r="M96" s="3"/>
    </row>
    <row r="97" spans="1:13" ht="37.5" customHeight="1">
      <c r="A97" s="5"/>
      <c r="B97" s="220"/>
      <c r="C97" s="211"/>
      <c r="D97" s="211"/>
      <c r="E97" s="211"/>
      <c r="F97" s="211"/>
      <c r="G97" s="211"/>
      <c r="H97" s="211"/>
      <c r="I97" s="211"/>
      <c r="J97" s="211"/>
      <c r="K97" s="212"/>
      <c r="L97" s="12"/>
      <c r="M97" s="3"/>
    </row>
    <row r="98" spans="1:13" ht="3.75" customHeight="1">
      <c r="A98" s="14"/>
      <c r="B98" s="111"/>
      <c r="C98" s="112"/>
      <c r="D98" s="113"/>
      <c r="E98" s="113"/>
      <c r="F98" s="113"/>
      <c r="G98" s="113"/>
      <c r="H98" s="114"/>
      <c r="I98" s="114"/>
      <c r="J98" s="115"/>
      <c r="K98" s="116"/>
      <c r="L98" s="3"/>
      <c r="M98" s="3"/>
    </row>
    <row r="99" spans="1:13" ht="15.75" customHeight="1">
      <c r="A99" s="5"/>
      <c r="B99" s="66">
        <f>B95+C95</f>
        <v>40521</v>
      </c>
      <c r="C99" s="57"/>
      <c r="D99" s="213"/>
      <c r="E99" s="214"/>
      <c r="F99" s="221"/>
      <c r="G99" s="216"/>
      <c r="H99" s="72"/>
      <c r="I99" s="217"/>
      <c r="J99" s="178"/>
      <c r="K99" s="6"/>
      <c r="L99" s="12"/>
      <c r="M99" s="3"/>
    </row>
    <row r="100" spans="1:13" ht="15.75" customHeight="1">
      <c r="A100" s="5"/>
      <c r="B100" s="63"/>
      <c r="C100" s="59"/>
      <c r="D100" s="179"/>
      <c r="E100" s="176"/>
      <c r="F100" s="176"/>
      <c r="G100" s="20"/>
      <c r="H100" s="44"/>
      <c r="I100" s="218"/>
      <c r="J100" s="178"/>
      <c r="K100" s="61"/>
      <c r="L100" s="12"/>
      <c r="M100" s="3"/>
    </row>
    <row r="101" spans="1:13" ht="45" customHeight="1">
      <c r="A101" s="5"/>
      <c r="B101" s="210"/>
      <c r="C101" s="211"/>
      <c r="D101" s="211"/>
      <c r="E101" s="211"/>
      <c r="F101" s="211"/>
      <c r="G101" s="211"/>
      <c r="H101" s="211"/>
      <c r="I101" s="211"/>
      <c r="J101" s="211"/>
      <c r="K101" s="212"/>
      <c r="L101" s="12"/>
      <c r="M101" s="3"/>
    </row>
    <row r="102" spans="1:13" ht="3.75" customHeight="1">
      <c r="A102" s="14"/>
      <c r="B102" s="111"/>
      <c r="C102" s="112"/>
      <c r="D102" s="113"/>
      <c r="E102" s="113"/>
      <c r="F102" s="113"/>
      <c r="G102" s="113"/>
      <c r="H102" s="114"/>
      <c r="I102" s="114"/>
      <c r="J102" s="115"/>
      <c r="K102" s="116"/>
      <c r="L102" s="3"/>
      <c r="M102" s="3"/>
    </row>
    <row r="103" spans="1:13" ht="15.75" customHeight="1">
      <c r="A103" s="5"/>
      <c r="B103" s="66">
        <f>B99+C99</f>
        <v>40521</v>
      </c>
      <c r="C103" s="57"/>
      <c r="D103" s="219"/>
      <c r="E103" s="214"/>
      <c r="F103" s="215"/>
      <c r="G103" s="216"/>
      <c r="H103" s="58"/>
      <c r="I103" s="217"/>
      <c r="J103" s="178"/>
      <c r="K103" s="6"/>
      <c r="L103" s="12"/>
      <c r="M103" s="3"/>
    </row>
    <row r="104" spans="1:13" ht="15.75" customHeight="1">
      <c r="A104" s="5"/>
      <c r="B104" s="63"/>
      <c r="C104" s="59"/>
      <c r="D104" s="208"/>
      <c r="E104" s="176"/>
      <c r="F104" s="176"/>
      <c r="G104" s="20"/>
      <c r="H104" s="44"/>
      <c r="I104" s="209"/>
      <c r="J104" s="178"/>
      <c r="K104" s="61"/>
      <c r="L104" s="12"/>
      <c r="M104" s="3"/>
    </row>
    <row r="105" spans="1:13" ht="41.25" customHeight="1">
      <c r="A105" s="5"/>
      <c r="B105" s="210"/>
      <c r="C105" s="211"/>
      <c r="D105" s="211"/>
      <c r="E105" s="211"/>
      <c r="F105" s="211"/>
      <c r="G105" s="211"/>
      <c r="H105" s="211"/>
      <c r="I105" s="211"/>
      <c r="J105" s="211"/>
      <c r="K105" s="212"/>
      <c r="L105" s="12"/>
      <c r="M105" s="3"/>
    </row>
    <row r="106" spans="1:13" ht="3.75" customHeight="1">
      <c r="A106" s="14"/>
      <c r="B106" s="111"/>
      <c r="C106" s="112"/>
      <c r="D106" s="113"/>
      <c r="E106" s="113"/>
      <c r="F106" s="113"/>
      <c r="G106" s="113"/>
      <c r="H106" s="114"/>
      <c r="I106" s="114"/>
      <c r="J106" s="115"/>
      <c r="K106" s="116"/>
      <c r="L106" s="3"/>
      <c r="M106" s="3"/>
    </row>
    <row r="107" spans="1:13" ht="15.75" customHeight="1">
      <c r="A107" s="5"/>
      <c r="B107" s="66">
        <f>B103+C103</f>
        <v>40521</v>
      </c>
      <c r="C107" s="57"/>
      <c r="D107" s="213"/>
      <c r="E107" s="214"/>
      <c r="F107" s="215"/>
      <c r="G107" s="216"/>
      <c r="H107" s="58"/>
      <c r="I107" s="217"/>
      <c r="J107" s="178"/>
      <c r="K107" s="6"/>
      <c r="L107" s="12"/>
      <c r="M107" s="3"/>
    </row>
    <row r="108" spans="1:13" ht="15.75" customHeight="1">
      <c r="A108" s="5"/>
      <c r="B108" s="63"/>
      <c r="C108" s="59"/>
      <c r="D108" s="179"/>
      <c r="E108" s="176"/>
      <c r="F108" s="176"/>
      <c r="G108" s="20"/>
      <c r="H108" s="44"/>
      <c r="I108" s="177"/>
      <c r="J108" s="178"/>
      <c r="K108" s="61"/>
      <c r="L108" s="12"/>
      <c r="M108" s="3"/>
    </row>
    <row r="109" spans="1:13" ht="15">
      <c r="A109" s="5"/>
      <c r="B109" s="202"/>
      <c r="C109" s="203"/>
      <c r="D109" s="203"/>
      <c r="E109" s="203"/>
      <c r="F109" s="203"/>
      <c r="G109" s="203"/>
      <c r="H109" s="203"/>
      <c r="I109" s="203"/>
      <c r="J109" s="203"/>
      <c r="K109" s="204"/>
      <c r="L109" s="12"/>
      <c r="M109" s="3"/>
    </row>
    <row r="110" spans="1:13" ht="3.75" customHeight="1" thickBot="1">
      <c r="A110" s="14"/>
      <c r="B110" s="111"/>
      <c r="C110" s="112"/>
      <c r="D110" s="113"/>
      <c r="E110" s="113"/>
      <c r="F110" s="113"/>
      <c r="G110" s="113"/>
      <c r="H110" s="114"/>
      <c r="I110" s="114"/>
      <c r="J110" s="115"/>
      <c r="K110" s="116"/>
      <c r="L110" s="3"/>
      <c r="M110" s="3"/>
    </row>
    <row r="111" spans="3:11" ht="13.5" thickBot="1">
      <c r="C111" s="117"/>
      <c r="D111" s="90"/>
      <c r="E111" s="91"/>
      <c r="F111" s="91"/>
      <c r="G111" s="155" t="s">
        <v>91</v>
      </c>
      <c r="H111" s="84" t="s">
        <v>23</v>
      </c>
      <c r="I111" s="205" t="s">
        <v>12</v>
      </c>
      <c r="J111" s="206"/>
      <c r="K111" s="207"/>
    </row>
    <row r="112" spans="3:11" ht="12.75">
      <c r="C112" s="117"/>
      <c r="G112" s="150">
        <v>1</v>
      </c>
      <c r="H112" s="85">
        <v>83.38</v>
      </c>
      <c r="I112" s="120" t="s">
        <v>28</v>
      </c>
      <c r="J112" s="194" t="s">
        <v>33</v>
      </c>
      <c r="K112" s="195"/>
    </row>
    <row r="113" spans="3:11" ht="12.75">
      <c r="C113" s="117"/>
      <c r="D113" s="92"/>
      <c r="E113" s="91"/>
      <c r="F113" s="91"/>
      <c r="G113" s="151">
        <v>1</v>
      </c>
      <c r="H113" s="85">
        <v>114.75</v>
      </c>
      <c r="I113" s="121" t="s">
        <v>29</v>
      </c>
      <c r="J113" s="196" t="s">
        <v>34</v>
      </c>
      <c r="K113" s="197"/>
    </row>
    <row r="114" spans="3:11" ht="12.75">
      <c r="C114" s="117"/>
      <c r="D114" s="92"/>
      <c r="E114" s="91"/>
      <c r="F114" s="91"/>
      <c r="G114" s="152">
        <v>1</v>
      </c>
      <c r="H114" s="85">
        <v>85.34</v>
      </c>
      <c r="I114" s="121" t="s">
        <v>30</v>
      </c>
      <c r="J114" s="198" t="s">
        <v>36</v>
      </c>
      <c r="K114" s="199"/>
    </row>
    <row r="115" spans="3:11" ht="12.75">
      <c r="C115" s="117"/>
      <c r="D115" s="92"/>
      <c r="E115" s="91"/>
      <c r="F115" s="91"/>
      <c r="G115" s="153">
        <v>1</v>
      </c>
      <c r="H115" s="85">
        <v>131.41</v>
      </c>
      <c r="I115" s="121" t="s">
        <v>31</v>
      </c>
      <c r="J115" s="198" t="s">
        <v>37</v>
      </c>
      <c r="K115" s="199"/>
    </row>
    <row r="116" spans="3:11" ht="13.5" thickBot="1">
      <c r="C116" s="117"/>
      <c r="G116" s="154">
        <v>1</v>
      </c>
      <c r="H116" s="85">
        <v>1</v>
      </c>
      <c r="I116" s="122" t="s">
        <v>32</v>
      </c>
      <c r="J116" s="184" t="s">
        <v>35</v>
      </c>
      <c r="K116" s="185"/>
    </row>
    <row r="117" spans="1:11" s="139" customFormat="1" ht="6" customHeight="1">
      <c r="A117" s="45"/>
      <c r="B117" s="45"/>
      <c r="C117" s="117"/>
      <c r="D117" s="128"/>
      <c r="E117" s="129"/>
      <c r="F117" s="45"/>
      <c r="G117" s="45"/>
      <c r="H117" s="45"/>
      <c r="I117" s="65"/>
      <c r="J117" s="45"/>
      <c r="K117" s="45"/>
    </row>
    <row r="118" spans="1:11" s="139" customFormat="1" ht="12.75">
      <c r="A118" s="45"/>
      <c r="B118" s="45"/>
      <c r="C118" s="45"/>
      <c r="D118" s="45"/>
      <c r="E118" s="45"/>
      <c r="F118" s="45"/>
      <c r="G118" s="107" t="s">
        <v>26</v>
      </c>
      <c r="H118" s="108"/>
      <c r="I118" s="108"/>
      <c r="J118" s="108"/>
      <c r="K118" s="108"/>
    </row>
    <row r="119" spans="1:11" s="139" customFormat="1" ht="12.75">
      <c r="A119" s="45"/>
      <c r="B119" s="45"/>
      <c r="C119" s="45"/>
      <c r="D119" s="45"/>
      <c r="E119" s="45"/>
      <c r="F119" s="45"/>
      <c r="G119" s="107" t="s">
        <v>27</v>
      </c>
      <c r="H119" s="108"/>
      <c r="I119" s="108"/>
      <c r="J119" s="108"/>
      <c r="K119" s="108"/>
    </row>
    <row r="120" spans="1:11" s="139" customFormat="1" ht="15">
      <c r="A120" s="45"/>
      <c r="B120" s="45"/>
      <c r="C120" s="118"/>
      <c r="D120" s="119" t="s">
        <v>62</v>
      </c>
      <c r="E120" s="130" t="s">
        <v>63</v>
      </c>
      <c r="F120" s="131"/>
      <c r="G120" s="45"/>
      <c r="H120" s="45"/>
      <c r="I120" s="45"/>
      <c r="J120" s="45"/>
      <c r="K120" s="45"/>
    </row>
    <row r="121" spans="1:11" s="139" customFormat="1" ht="14.25">
      <c r="A121" s="45"/>
      <c r="B121" s="45"/>
      <c r="C121" s="140" t="s">
        <v>64</v>
      </c>
      <c r="D121" s="141" t="s">
        <v>76</v>
      </c>
      <c r="E121" s="142"/>
      <c r="F121" s="142"/>
      <c r="G121" s="142"/>
      <c r="H121" s="45"/>
      <c r="I121" s="45"/>
      <c r="J121" s="45"/>
      <c r="K121" s="45"/>
    </row>
    <row r="122" spans="1:11" s="139" customFormat="1" ht="6" customHeight="1">
      <c r="A122" s="45"/>
      <c r="B122" s="45"/>
      <c r="C122" s="140"/>
      <c r="D122" s="142"/>
      <c r="E122" s="142"/>
      <c r="F122" s="142"/>
      <c r="G122" s="142"/>
      <c r="H122" s="45"/>
      <c r="I122" s="45"/>
      <c r="J122" s="45"/>
      <c r="K122" s="45"/>
    </row>
    <row r="123" spans="1:11" s="139" customFormat="1" ht="14.25">
      <c r="A123" s="45"/>
      <c r="B123" s="45"/>
      <c r="C123" s="140" t="s">
        <v>77</v>
      </c>
      <c r="D123" s="141" t="s">
        <v>78</v>
      </c>
      <c r="E123" s="142"/>
      <c r="F123" s="142"/>
      <c r="G123" s="142"/>
      <c r="H123" s="45"/>
      <c r="I123" s="45"/>
      <c r="J123" s="45"/>
      <c r="K123" s="45"/>
    </row>
    <row r="124" spans="1:11" s="139" customFormat="1" ht="14.25">
      <c r="A124" s="45"/>
      <c r="B124" s="45"/>
      <c r="C124" s="140"/>
      <c r="D124" s="143" t="s">
        <v>79</v>
      </c>
      <c r="E124" s="142"/>
      <c r="F124" s="142"/>
      <c r="G124" s="142"/>
      <c r="H124" s="45"/>
      <c r="I124" s="45"/>
      <c r="J124" s="45"/>
      <c r="K124" s="45"/>
    </row>
    <row r="125" spans="1:11" s="139" customFormat="1" ht="14.25">
      <c r="A125" s="45"/>
      <c r="B125" s="45"/>
      <c r="C125" s="140"/>
      <c r="D125" s="141" t="s">
        <v>80</v>
      </c>
      <c r="E125" s="142"/>
      <c r="F125" s="142"/>
      <c r="G125" s="142"/>
      <c r="H125" s="45"/>
      <c r="I125" s="45"/>
      <c r="J125" s="45"/>
      <c r="K125" s="45"/>
    </row>
    <row r="126" spans="1:11" s="139" customFormat="1" ht="6" customHeight="1">
      <c r="A126" s="45"/>
      <c r="B126" s="45"/>
      <c r="C126" s="140"/>
      <c r="D126" s="142"/>
      <c r="E126" s="142"/>
      <c r="F126" s="142"/>
      <c r="G126" s="142"/>
      <c r="H126" s="45"/>
      <c r="I126" s="45"/>
      <c r="J126" s="45"/>
      <c r="K126" s="45"/>
    </row>
    <row r="127" spans="1:11" s="139" customFormat="1" ht="14.25">
      <c r="A127" s="45"/>
      <c r="B127" s="45"/>
      <c r="C127" s="140" t="s">
        <v>65</v>
      </c>
      <c r="D127" s="141" t="s">
        <v>81</v>
      </c>
      <c r="E127" s="142"/>
      <c r="F127" s="142"/>
      <c r="G127" s="142"/>
      <c r="H127" s="45"/>
      <c r="I127" s="45"/>
      <c r="J127" s="45"/>
      <c r="K127" s="45"/>
    </row>
    <row r="128" spans="1:11" s="139" customFormat="1" ht="14.25">
      <c r="A128" s="45"/>
      <c r="B128" s="45"/>
      <c r="C128" s="140"/>
      <c r="D128" s="141" t="s">
        <v>82</v>
      </c>
      <c r="E128" s="142"/>
      <c r="F128" s="142"/>
      <c r="G128" s="142"/>
      <c r="H128" s="45"/>
      <c r="I128" s="45"/>
      <c r="J128" s="45"/>
      <c r="K128" s="45"/>
    </row>
    <row r="129" spans="1:11" s="139" customFormat="1" ht="14.25">
      <c r="A129" s="45"/>
      <c r="B129" s="45"/>
      <c r="C129" s="140"/>
      <c r="D129" s="141" t="s">
        <v>83</v>
      </c>
      <c r="E129" s="142"/>
      <c r="F129" s="142"/>
      <c r="G129" s="142"/>
      <c r="H129" s="45"/>
      <c r="I129" s="45"/>
      <c r="J129" s="45"/>
      <c r="K129" s="45"/>
    </row>
    <row r="130" spans="1:11" s="139" customFormat="1" ht="6" customHeight="1">
      <c r="A130" s="45"/>
      <c r="B130" s="45"/>
      <c r="C130" s="140"/>
      <c r="D130" s="141"/>
      <c r="E130" s="142"/>
      <c r="F130" s="142"/>
      <c r="G130" s="142"/>
      <c r="H130" s="45"/>
      <c r="I130" s="45"/>
      <c r="J130" s="45"/>
      <c r="K130" s="45"/>
    </row>
    <row r="131" spans="1:11" s="139" customFormat="1" ht="14.25">
      <c r="A131" s="45"/>
      <c r="B131" s="45"/>
      <c r="C131" s="140" t="s">
        <v>137</v>
      </c>
      <c r="D131" s="141" t="s">
        <v>84</v>
      </c>
      <c r="E131" s="142"/>
      <c r="F131" s="142"/>
      <c r="G131" s="142"/>
      <c r="H131" s="45"/>
      <c r="I131" s="45"/>
      <c r="J131" s="45"/>
      <c r="K131" s="45"/>
    </row>
    <row r="132" spans="1:11" s="139" customFormat="1" ht="14.25">
      <c r="A132" s="45"/>
      <c r="B132" s="45"/>
      <c r="C132" s="140"/>
      <c r="D132" s="141" t="s">
        <v>85</v>
      </c>
      <c r="E132" s="142"/>
      <c r="F132" s="142"/>
      <c r="G132" s="142"/>
      <c r="H132" s="45"/>
      <c r="I132" s="45"/>
      <c r="J132" s="45"/>
      <c r="K132" s="45"/>
    </row>
    <row r="133" spans="1:11" s="139" customFormat="1" ht="14.25">
      <c r="A133" s="45"/>
      <c r="B133" s="45"/>
      <c r="C133" s="140"/>
      <c r="D133" s="143" t="s">
        <v>86</v>
      </c>
      <c r="E133" s="142"/>
      <c r="F133" s="142"/>
      <c r="G133" s="142"/>
      <c r="H133" s="45"/>
      <c r="I133" s="45"/>
      <c r="J133" s="45"/>
      <c r="K133" s="45"/>
    </row>
    <row r="134" spans="1:11" s="139" customFormat="1" ht="12.75">
      <c r="A134" s="45"/>
      <c r="B134" s="45"/>
      <c r="C134" s="45"/>
      <c r="D134" s="160" t="s">
        <v>138</v>
      </c>
      <c r="E134" s="144">
        <v>30</v>
      </c>
      <c r="F134" s="161" t="s">
        <v>139</v>
      </c>
      <c r="G134" s="45"/>
      <c r="H134" s="45"/>
      <c r="I134" s="45"/>
      <c r="J134" s="45"/>
      <c r="K134" s="45"/>
    </row>
    <row r="135" spans="1:11" s="139" customFormat="1" ht="14.25">
      <c r="A135" s="45"/>
      <c r="B135" s="45"/>
      <c r="C135" s="140"/>
      <c r="D135" s="162" t="s">
        <v>140</v>
      </c>
      <c r="E135" s="146">
        <v>60</v>
      </c>
      <c r="F135" s="145" t="s">
        <v>141</v>
      </c>
      <c r="G135" s="142"/>
      <c r="H135" s="45"/>
      <c r="I135" s="45"/>
      <c r="J135" s="45"/>
      <c r="K135" s="45"/>
    </row>
    <row r="136" spans="1:11" s="139" customFormat="1" ht="6" customHeight="1">
      <c r="A136" s="45"/>
      <c r="B136" s="45"/>
      <c r="C136" s="140"/>
      <c r="D136" s="141"/>
      <c r="E136" s="142"/>
      <c r="F136" s="142"/>
      <c r="G136" s="142"/>
      <c r="H136" s="45"/>
      <c r="I136" s="45"/>
      <c r="J136" s="45"/>
      <c r="K136" s="45"/>
    </row>
    <row r="137" spans="1:11" s="139" customFormat="1" ht="14.25">
      <c r="A137" s="45"/>
      <c r="B137" s="45"/>
      <c r="C137" s="140" t="s">
        <v>87</v>
      </c>
      <c r="D137" s="141" t="s">
        <v>142</v>
      </c>
      <c r="E137" s="142"/>
      <c r="F137" s="142"/>
      <c r="G137" s="142"/>
      <c r="H137" s="45"/>
      <c r="I137" s="45"/>
      <c r="J137" s="45"/>
      <c r="K137" s="45"/>
    </row>
    <row r="138" spans="1:11" s="139" customFormat="1" ht="14.25">
      <c r="A138" s="45"/>
      <c r="B138" s="45"/>
      <c r="C138" s="140"/>
      <c r="D138" s="141" t="s">
        <v>143</v>
      </c>
      <c r="E138" s="142"/>
      <c r="F138" s="142"/>
      <c r="G138" s="142"/>
      <c r="H138" s="45"/>
      <c r="I138" s="45"/>
      <c r="J138" s="45"/>
      <c r="K138" s="45"/>
    </row>
    <row r="139" spans="1:11" s="139" customFormat="1" ht="15">
      <c r="A139" s="45"/>
      <c r="B139" s="45"/>
      <c r="C139" s="140"/>
      <c r="D139" s="141" t="s">
        <v>144</v>
      </c>
      <c r="E139" s="142"/>
      <c r="F139" s="142"/>
      <c r="G139" s="142"/>
      <c r="H139" s="45"/>
      <c r="I139" s="45"/>
      <c r="J139" s="45"/>
      <c r="K139" s="45"/>
    </row>
    <row r="140" spans="1:11" s="139" customFormat="1" ht="6" customHeight="1">
      <c r="A140" s="45"/>
      <c r="B140" s="45"/>
      <c r="C140" s="140"/>
      <c r="D140" s="141"/>
      <c r="E140" s="142"/>
      <c r="F140" s="142"/>
      <c r="G140" s="142"/>
      <c r="H140" s="45"/>
      <c r="I140" s="45"/>
      <c r="J140" s="45"/>
      <c r="K140" s="45"/>
    </row>
    <row r="141" spans="1:11" s="139" customFormat="1" ht="14.25">
      <c r="A141" s="45"/>
      <c r="B141" s="45"/>
      <c r="C141" s="140" t="s">
        <v>145</v>
      </c>
      <c r="D141" s="141" t="s">
        <v>0</v>
      </c>
      <c r="E141" s="142"/>
      <c r="F141" s="142"/>
      <c r="G141" s="142"/>
      <c r="H141" s="45"/>
      <c r="I141" s="45"/>
      <c r="J141" s="45"/>
      <c r="K141" s="45"/>
    </row>
    <row r="142" spans="1:11" s="139" customFormat="1" ht="6" customHeight="1">
      <c r="A142" s="45"/>
      <c r="B142" s="45"/>
      <c r="C142" s="140"/>
      <c r="D142" s="141"/>
      <c r="E142" s="142"/>
      <c r="F142" s="142"/>
      <c r="G142" s="142"/>
      <c r="H142" s="45"/>
      <c r="I142" s="45"/>
      <c r="J142" s="45"/>
      <c r="K142" s="45"/>
    </row>
    <row r="143" spans="1:11" s="139" customFormat="1" ht="14.25">
      <c r="A143" s="45"/>
      <c r="B143" s="45"/>
      <c r="C143" s="140" t="s">
        <v>146</v>
      </c>
      <c r="D143" s="147" t="s">
        <v>88</v>
      </c>
      <c r="E143" s="142"/>
      <c r="F143" s="142"/>
      <c r="G143" s="142"/>
      <c r="H143" s="45"/>
      <c r="I143" s="45"/>
      <c r="J143" s="45"/>
      <c r="K143" s="45"/>
    </row>
    <row r="144" spans="1:11" s="139" customFormat="1" ht="14.25">
      <c r="A144" s="45"/>
      <c r="B144" s="45"/>
      <c r="C144" s="45"/>
      <c r="D144" s="141" t="s">
        <v>89</v>
      </c>
      <c r="E144" s="45"/>
      <c r="F144" s="45"/>
      <c r="G144" s="45"/>
      <c r="H144" s="45"/>
      <c r="I144" s="45"/>
      <c r="J144" s="45"/>
      <c r="K144" s="45"/>
    </row>
    <row r="145" spans="1:11" s="139" customFormat="1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="139" customFormat="1" ht="12.75"/>
    <row r="147" s="139" customFormat="1" ht="12.75"/>
  </sheetData>
  <sheetProtection password="EAEF" sheet="1" objects="1" scenarios="1" formatCells="0" formatRows="0" insertColumns="0" insertRows="0" insertHyperlinks="0" deleteRows="0"/>
  <mergeCells count="91">
    <mergeCell ref="H1:I1"/>
    <mergeCell ref="J1:K1"/>
    <mergeCell ref="D8:E8"/>
    <mergeCell ref="D12:E12"/>
    <mergeCell ref="D16:E16"/>
    <mergeCell ref="D20:E20"/>
    <mergeCell ref="D24:E24"/>
    <mergeCell ref="D28:E28"/>
    <mergeCell ref="D32:E32"/>
    <mergeCell ref="D36:E36"/>
    <mergeCell ref="D40:E40"/>
    <mergeCell ref="D44:E44"/>
    <mergeCell ref="D48:E48"/>
    <mergeCell ref="D52:E52"/>
    <mergeCell ref="D56:E56"/>
    <mergeCell ref="D60:E60"/>
    <mergeCell ref="D64:E64"/>
    <mergeCell ref="D68:E68"/>
    <mergeCell ref="D70:E70"/>
    <mergeCell ref="H70:I70"/>
    <mergeCell ref="H71:J71"/>
    <mergeCell ref="D73:E73"/>
    <mergeCell ref="F73:G73"/>
    <mergeCell ref="I73:J73"/>
    <mergeCell ref="D74:F74"/>
    <mergeCell ref="I74:J74"/>
    <mergeCell ref="D75:E75"/>
    <mergeCell ref="F75:G75"/>
    <mergeCell ref="I75:J75"/>
    <mergeCell ref="D76:F76"/>
    <mergeCell ref="I76:J76"/>
    <mergeCell ref="B77:K77"/>
    <mergeCell ref="D79:E79"/>
    <mergeCell ref="F79:G79"/>
    <mergeCell ref="I79:J79"/>
    <mergeCell ref="D80:F80"/>
    <mergeCell ref="I80:J80"/>
    <mergeCell ref="B81:K81"/>
    <mergeCell ref="D83:E83"/>
    <mergeCell ref="F83:G83"/>
    <mergeCell ref="I83:J83"/>
    <mergeCell ref="D84:F84"/>
    <mergeCell ref="I84:J84"/>
    <mergeCell ref="B85:K85"/>
    <mergeCell ref="D87:E87"/>
    <mergeCell ref="F87:G87"/>
    <mergeCell ref="I87:J87"/>
    <mergeCell ref="D88:F88"/>
    <mergeCell ref="I88:J88"/>
    <mergeCell ref="B89:K89"/>
    <mergeCell ref="D91:E91"/>
    <mergeCell ref="F91:G91"/>
    <mergeCell ref="I91:J91"/>
    <mergeCell ref="D92:F92"/>
    <mergeCell ref="I92:J92"/>
    <mergeCell ref="B93:K93"/>
    <mergeCell ref="D95:E95"/>
    <mergeCell ref="F95:G95"/>
    <mergeCell ref="I95:J95"/>
    <mergeCell ref="D96:F96"/>
    <mergeCell ref="I96:J96"/>
    <mergeCell ref="B97:K97"/>
    <mergeCell ref="D99:E99"/>
    <mergeCell ref="F99:G99"/>
    <mergeCell ref="I99:J99"/>
    <mergeCell ref="D100:F100"/>
    <mergeCell ref="I100:J100"/>
    <mergeCell ref="B101:K101"/>
    <mergeCell ref="D103:E103"/>
    <mergeCell ref="F103:G103"/>
    <mergeCell ref="I103:J103"/>
    <mergeCell ref="D104:F104"/>
    <mergeCell ref="I104:J104"/>
    <mergeCell ref="B105:K105"/>
    <mergeCell ref="D107:E107"/>
    <mergeCell ref="F107:G107"/>
    <mergeCell ref="I107:J107"/>
    <mergeCell ref="D108:F108"/>
    <mergeCell ref="I108:J108"/>
    <mergeCell ref="B109:K109"/>
    <mergeCell ref="I111:K111"/>
    <mergeCell ref="J116:K116"/>
    <mergeCell ref="H2:I2"/>
    <mergeCell ref="H3:I3"/>
    <mergeCell ref="J2:K2"/>
    <mergeCell ref="J3:K3"/>
    <mergeCell ref="J112:K112"/>
    <mergeCell ref="J113:K113"/>
    <mergeCell ref="J114:K114"/>
    <mergeCell ref="J115:K115"/>
    <mergeCell ref="J70:K70"/>
  </mergeCells>
  <hyperlinks>
    <hyperlink ref="F75:G75" r:id="rId1" display="ベスト ウェスタン プレミア ロルセ オペラ_Hrs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CalmTrip 旅程表</dc:title>
  <dc:subject>Version 3.0 as of 2010/10/30 </dc:subject>
  <dc:creator>MacS</dc:creator>
  <cp:keywords/>
  <dc:description>　他への再配布は、禁止しています。
　CalmTrio Sites から、取得してください。
</dc:description>
  <cp:lastModifiedBy>macsato</cp:lastModifiedBy>
  <cp:lastPrinted>2010-10-30T08:18:55Z</cp:lastPrinted>
  <dcterms:created xsi:type="dcterms:W3CDTF">2005-08-17T09:47:55Z</dcterms:created>
  <dcterms:modified xsi:type="dcterms:W3CDTF">2012-06-30T06:34:24Z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